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P66" i="4" l="1"/>
  <c r="O66" i="4" l="1"/>
  <c r="N66" i="4" l="1"/>
  <c r="S33" i="4"/>
  <c r="T33" i="4"/>
  <c r="U33" i="4" s="1"/>
  <c r="X33" i="4" l="1"/>
  <c r="W33" i="4"/>
  <c r="M66" i="4"/>
  <c r="V53" i="4" l="1"/>
  <c r="V48" i="4"/>
  <c r="V41" i="4"/>
  <c r="V27" i="4"/>
  <c r="V26" i="4"/>
  <c r="V25" i="4"/>
  <c r="V24" i="4"/>
  <c r="V18" i="4"/>
  <c r="V17" i="4"/>
  <c r="V12" i="4"/>
  <c r="V11" i="4" l="1"/>
  <c r="S11" i="4"/>
  <c r="T11" i="4"/>
  <c r="S12" i="4"/>
  <c r="U12" i="4" s="1"/>
  <c r="T12" i="4"/>
  <c r="S17" i="4"/>
  <c r="T17" i="4"/>
  <c r="S18" i="4"/>
  <c r="T18" i="4"/>
  <c r="U18" i="4" s="1"/>
  <c r="W18" i="4" s="1"/>
  <c r="S24" i="4"/>
  <c r="T24" i="4"/>
  <c r="S25" i="4"/>
  <c r="T25" i="4"/>
  <c r="S26" i="4"/>
  <c r="T26" i="4"/>
  <c r="S27" i="4"/>
  <c r="T27" i="4"/>
  <c r="S41" i="4"/>
  <c r="T41" i="4"/>
  <c r="S48" i="4"/>
  <c r="T48" i="4"/>
  <c r="S53" i="4"/>
  <c r="T53" i="4"/>
  <c r="U26" i="4" l="1"/>
  <c r="U17" i="4"/>
  <c r="X17" i="4" s="1"/>
  <c r="U24" i="4"/>
  <c r="X24" i="4" s="1"/>
  <c r="U27" i="4"/>
  <c r="W27" i="4" s="1"/>
  <c r="X26" i="4"/>
  <c r="W26" i="4"/>
  <c r="U53" i="4"/>
  <c r="X53" i="4" s="1"/>
  <c r="U41" i="4"/>
  <c r="W41" i="4" s="1"/>
  <c r="U11" i="4"/>
  <c r="U25" i="4"/>
  <c r="W25" i="4" s="1"/>
  <c r="U48" i="4"/>
  <c r="W48" i="4" s="1"/>
  <c r="W17" i="4"/>
  <c r="W12" i="4"/>
  <c r="X12" i="4"/>
  <c r="W24" i="4"/>
  <c r="W11" i="4"/>
  <c r="X11" i="4"/>
  <c r="X18" i="4"/>
  <c r="U51" i="4"/>
  <c r="W51" i="4" s="1"/>
  <c r="S23" i="4"/>
  <c r="T23" i="4"/>
  <c r="S19" i="4"/>
  <c r="T19" i="4"/>
  <c r="X27" i="4" l="1"/>
  <c r="X41" i="4"/>
  <c r="W53" i="4"/>
  <c r="X25" i="4"/>
  <c r="X48" i="4"/>
  <c r="U23" i="4"/>
  <c r="W23" i="4" s="1"/>
  <c r="U19" i="4"/>
  <c r="X19" i="4" s="1"/>
  <c r="X51" i="4"/>
  <c r="S15" i="4"/>
  <c r="T15" i="4"/>
  <c r="X23" i="4" l="1"/>
  <c r="W19" i="4"/>
  <c r="U15" i="4"/>
  <c r="S8" i="4"/>
  <c r="T8" i="4"/>
  <c r="U8" i="4" l="1"/>
  <c r="W15" i="4"/>
  <c r="X15" i="4"/>
  <c r="S44" i="4"/>
  <c r="T44" i="4"/>
  <c r="S52" i="4"/>
  <c r="T52" i="4"/>
  <c r="U44" i="4" l="1"/>
  <c r="W44" i="4"/>
  <c r="X44" i="4"/>
  <c r="U52" i="4"/>
  <c r="W8" i="4"/>
  <c r="X8" i="4"/>
  <c r="S21" i="4"/>
  <c r="T21" i="4"/>
  <c r="U21" i="4" l="1"/>
  <c r="W52" i="4"/>
  <c r="X52" i="4"/>
  <c r="T7" i="4"/>
  <c r="S7" i="4"/>
  <c r="U7" i="4" l="1"/>
  <c r="X7" i="4" s="1"/>
  <c r="X21" i="4"/>
  <c r="W21" i="4"/>
  <c r="S9" i="4"/>
  <c r="T9" i="4"/>
  <c r="S10" i="4"/>
  <c r="T10" i="4"/>
  <c r="S13" i="4"/>
  <c r="T13" i="4"/>
  <c r="S14" i="4"/>
  <c r="T14" i="4"/>
  <c r="S16" i="4"/>
  <c r="T16" i="4"/>
  <c r="S20" i="4"/>
  <c r="T20" i="4"/>
  <c r="S22" i="4"/>
  <c r="T22" i="4"/>
  <c r="S28" i="4"/>
  <c r="T28" i="4"/>
  <c r="S29" i="4"/>
  <c r="T29" i="4"/>
  <c r="S30" i="4"/>
  <c r="T30" i="4"/>
  <c r="S31" i="4"/>
  <c r="T31" i="4"/>
  <c r="S32" i="4"/>
  <c r="T32" i="4"/>
  <c r="S34" i="4"/>
  <c r="T34" i="4"/>
  <c r="S35" i="4"/>
  <c r="T35" i="4"/>
  <c r="S36" i="4"/>
  <c r="T36" i="4"/>
  <c r="S37" i="4"/>
  <c r="T37" i="4"/>
  <c r="S38" i="4"/>
  <c r="T38" i="4"/>
  <c r="S39" i="4"/>
  <c r="T39" i="4"/>
  <c r="S40" i="4"/>
  <c r="T40" i="4"/>
  <c r="S42" i="4"/>
  <c r="T42" i="4"/>
  <c r="S43" i="4"/>
  <c r="T43" i="4"/>
  <c r="S45" i="4"/>
  <c r="T45" i="4"/>
  <c r="S46" i="4"/>
  <c r="T46" i="4"/>
  <c r="S47" i="4"/>
  <c r="T47" i="4"/>
  <c r="S49" i="4"/>
  <c r="T49" i="4"/>
  <c r="S50" i="4"/>
  <c r="T50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W7" i="4" l="1"/>
  <c r="U65" i="4"/>
  <c r="U63" i="4"/>
  <c r="U61" i="4"/>
  <c r="U59" i="4"/>
  <c r="U57" i="4"/>
  <c r="U55" i="4"/>
  <c r="U50" i="4"/>
  <c r="U47" i="4"/>
  <c r="U45" i="4"/>
  <c r="U42" i="4"/>
  <c r="U39" i="4"/>
  <c r="U37" i="4"/>
  <c r="U35" i="4"/>
  <c r="U32" i="4"/>
  <c r="U30" i="4"/>
  <c r="U28" i="4"/>
  <c r="U20" i="4"/>
  <c r="U14" i="4"/>
  <c r="U10" i="4"/>
  <c r="U64" i="4"/>
  <c r="U62" i="4"/>
  <c r="U60" i="4"/>
  <c r="U58" i="4"/>
  <c r="U56" i="4"/>
  <c r="U54" i="4"/>
  <c r="U49" i="4"/>
  <c r="U46" i="4"/>
  <c r="U43" i="4"/>
  <c r="U40" i="4"/>
  <c r="U38" i="4"/>
  <c r="U36" i="4"/>
  <c r="U34" i="4"/>
  <c r="U31" i="4"/>
  <c r="U29" i="4"/>
  <c r="U22" i="4"/>
  <c r="U16" i="4"/>
  <c r="U13" i="4"/>
  <c r="U9" i="4"/>
  <c r="W34" i="4" l="1"/>
  <c r="X34" i="4"/>
  <c r="W56" i="4"/>
  <c r="X56" i="4"/>
  <c r="W64" i="4"/>
  <c r="X64" i="4"/>
  <c r="W47" i="4"/>
  <c r="X47" i="4"/>
  <c r="W22" i="4"/>
  <c r="X22" i="4"/>
  <c r="W36" i="4"/>
  <c r="X36" i="4"/>
  <c r="W10" i="4"/>
  <c r="X10" i="4"/>
  <c r="X50" i="4"/>
  <c r="W50" i="4"/>
  <c r="W9" i="4"/>
  <c r="X9" i="4"/>
  <c r="W29" i="4"/>
  <c r="X29" i="4"/>
  <c r="X38" i="4"/>
  <c r="W38" i="4"/>
  <c r="W49" i="4"/>
  <c r="X49" i="4"/>
  <c r="W60" i="4"/>
  <c r="X60" i="4"/>
  <c r="W14" i="4"/>
  <c r="X14" i="4"/>
  <c r="W32" i="4"/>
  <c r="X32" i="4"/>
  <c r="W42" i="4"/>
  <c r="X42" i="4"/>
  <c r="X55" i="4"/>
  <c r="W55" i="4"/>
  <c r="W63" i="4"/>
  <c r="X63" i="4"/>
  <c r="W16" i="4"/>
  <c r="X16" i="4"/>
  <c r="X43" i="4"/>
  <c r="W43" i="4"/>
  <c r="W28" i="4"/>
  <c r="X28" i="4"/>
  <c r="W37" i="4"/>
  <c r="X37" i="4"/>
  <c r="W59" i="4"/>
  <c r="X59" i="4"/>
  <c r="W46" i="4"/>
  <c r="X46" i="4"/>
  <c r="W58" i="4"/>
  <c r="X58" i="4"/>
  <c r="W30" i="4"/>
  <c r="X30" i="4"/>
  <c r="W39" i="4"/>
  <c r="X39" i="4"/>
  <c r="W61" i="4"/>
  <c r="X61" i="4"/>
  <c r="W13" i="4"/>
  <c r="X13" i="4"/>
  <c r="W31" i="4"/>
  <c r="X31" i="4"/>
  <c r="W40" i="4"/>
  <c r="X40" i="4"/>
  <c r="W54" i="4"/>
  <c r="X54" i="4"/>
  <c r="W62" i="4"/>
  <c r="X62" i="4"/>
  <c r="W20" i="4"/>
  <c r="X20" i="4"/>
  <c r="W35" i="4"/>
  <c r="X35" i="4"/>
  <c r="W45" i="4"/>
  <c r="X45" i="4"/>
  <c r="W57" i="4"/>
  <c r="X57" i="4"/>
  <c r="W65" i="4"/>
  <c r="X65" i="4"/>
</calcChain>
</file>

<file path=xl/sharedStrings.xml><?xml version="1.0" encoding="utf-8"?>
<sst xmlns="http://schemas.openxmlformats.org/spreadsheetml/2006/main" count="143" uniqueCount="98">
  <si>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</si>
  <si>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</si>
  <si>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</si>
  <si>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</si>
  <si>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</si>
  <si>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</si>
  <si>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</si>
  <si>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</si>
  <si>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</si>
  <si>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</si>
  <si>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</si>
  <si>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</si>
  <si>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</si>
  <si>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</si>
  <si>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</si>
  <si>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Газовиков, 6</t>
  </si>
  <si>
    <t>Гастелло, 7 А</t>
  </si>
  <si>
    <t>Дружбы Народов, 1 (кв.1-68)</t>
  </si>
  <si>
    <t>Менделеева, 37А</t>
  </si>
  <si>
    <t>Механизаторов, 19Б</t>
  </si>
  <si>
    <t>Мичурина 13</t>
  </si>
  <si>
    <t>Мичурина 15</t>
  </si>
  <si>
    <t>ж/панел.</t>
  </si>
  <si>
    <t>Мичурина 17</t>
  </si>
  <si>
    <t>Мичурина 19</t>
  </si>
  <si>
    <t>Никольская, 9</t>
  </si>
  <si>
    <t>Никольская, 11 (кв.сч.)</t>
  </si>
  <si>
    <t>ж/б панели, киртпич</t>
  </si>
  <si>
    <t>Попова, 60Б</t>
  </si>
  <si>
    <t>Садовая 70</t>
  </si>
  <si>
    <t>Садовая, 84А</t>
  </si>
  <si>
    <t>Студенческая, 18 /1, 18/2</t>
  </si>
  <si>
    <t>Студенческая, 20/1 (кв.1-50), 20/2 (кв.51-100)</t>
  </si>
  <si>
    <t>Титова, 9</t>
  </si>
  <si>
    <t>Толстого, 12</t>
  </si>
  <si>
    <t>Энтузиастов, 3Б</t>
  </si>
  <si>
    <t>Югорск-2, 1</t>
  </si>
  <si>
    <t>Югорск-2, 2</t>
  </si>
  <si>
    <t>Югорск-2, 8</t>
  </si>
  <si>
    <t>Югорск-2, 9</t>
  </si>
  <si>
    <t>Менделеева,32/1</t>
  </si>
  <si>
    <t>арболит</t>
  </si>
  <si>
    <t>Мичурина 17/1</t>
  </si>
  <si>
    <t>Никольская,1</t>
  </si>
  <si>
    <t>ж/б кирпич.</t>
  </si>
  <si>
    <t>Попова, 60А</t>
  </si>
  <si>
    <t>Садовая,3А</t>
  </si>
  <si>
    <t>Толстого,6</t>
  </si>
  <si>
    <t>Югорск-2, 3</t>
  </si>
  <si>
    <t>Югорск-2, 4</t>
  </si>
  <si>
    <t>Югорск-2, 5</t>
  </si>
  <si>
    <t>Югорск-2, 6</t>
  </si>
  <si>
    <t>В.Лопатина</t>
  </si>
  <si>
    <t>Попова, 93</t>
  </si>
  <si>
    <t>Савхарова,2А</t>
  </si>
  <si>
    <t>Мичурина 23</t>
  </si>
  <si>
    <t>Мичурина 25</t>
  </si>
  <si>
    <t>Менделеева, 55</t>
  </si>
  <si>
    <t>смешаный</t>
  </si>
  <si>
    <t>Садовая,68</t>
  </si>
  <si>
    <t>Менделеева, 57</t>
  </si>
  <si>
    <t>твинблок</t>
  </si>
  <si>
    <t>Таежная,16/1</t>
  </si>
  <si>
    <t>панели</t>
  </si>
  <si>
    <t>Менделеева, 43А</t>
  </si>
  <si>
    <t>Механизаторов, 19В</t>
  </si>
  <si>
    <t>Таежная,16</t>
  </si>
  <si>
    <t>Газовиков, 2/1</t>
  </si>
  <si>
    <t>Менделеева, 33А</t>
  </si>
  <si>
    <t>СВОД Гкал по показаниям теплосчетчиков за 2023-2024гг.(полностью с дома) ООО "Северное ЖЭУ"</t>
  </si>
  <si>
    <t xml:space="preserve"> 2023-2024гг.</t>
  </si>
  <si>
    <t>с 11.09.23 по 20.09.23</t>
  </si>
  <si>
    <t>с 21.09.23 по 20.10.23</t>
  </si>
  <si>
    <t>с 21.10.23 по 19.11.23</t>
  </si>
  <si>
    <t>с 20.11.23 по 19.12.23</t>
  </si>
  <si>
    <t>с 19.02.24 по 19.03.24</t>
  </si>
  <si>
    <t>с 20.04.24 по 20.05.24</t>
  </si>
  <si>
    <t>2023г сентябрь-декабрь</t>
  </si>
  <si>
    <t>2024г январь-июнь</t>
  </si>
  <si>
    <t>Декабристов,2</t>
  </si>
  <si>
    <t>Декабристов,10</t>
  </si>
  <si>
    <t>Менделеева,41</t>
  </si>
  <si>
    <t>Менделеева,43</t>
  </si>
  <si>
    <t>Мира,12</t>
  </si>
  <si>
    <t>Мира,51А</t>
  </si>
  <si>
    <t>Мира,54А</t>
  </si>
  <si>
    <t>Мира,56А</t>
  </si>
  <si>
    <t>Попова,66</t>
  </si>
  <si>
    <t>Сахарова,2Б</t>
  </si>
  <si>
    <t>Таежная,16/2</t>
  </si>
  <si>
    <t>ж/б сборные</t>
  </si>
  <si>
    <t>панел</t>
  </si>
  <si>
    <t>ж/б панели.</t>
  </si>
  <si>
    <t>ж/б блоки.</t>
  </si>
  <si>
    <t>с 20.12.23 по 18.01.24</t>
  </si>
  <si>
    <t>с 19.01.24 по 18.02.24</t>
  </si>
  <si>
    <t>Мичурина 21</t>
  </si>
  <si>
    <t>с 20.03.24 по 18.04.24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</si>
</sst>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"/>
    <numFmt numFmtId="166" formatCode="#,##0.000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60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3" fontId="4" fillId="0" borderId="20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19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vertical="center"/>
    </xf>
    <xf numFmtId="4" fontId="4" fillId="0" borderId="22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4" fontId="4" fillId="0" borderId="17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/>
    </xf>
    <xf numFmtId="0" fontId="1" fillId="0" borderId="0" xfId="1" applyFill="1"/>
    <xf numFmtId="1" fontId="4" fillId="0" borderId="19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" fillId="4" borderId="0" xfId="1" applyFill="1"/>
    <xf numFmtId="164" fontId="7" fillId="0" borderId="18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2" fontId="4" fillId="0" borderId="0" xfId="1" applyNumberFormat="1" applyFont="1" applyFill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4" fillId="0" borderId="2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/>
    </xf>
    <xf numFmtId="4" fontId="9" fillId="3" borderId="25" xfId="1" applyNumberFormat="1" applyFont="1" applyFill="1" applyBorder="1" applyAlignment="1">
      <alignment horizontal="center" vertical="center"/>
    </xf>
    <xf numFmtId="4" fontId="7" fillId="3" borderId="26" xfId="1" applyNumberFormat="1" applyFont="1" applyFill="1" applyBorder="1" applyAlignment="1">
      <alignment horizontal="center" vertical="center"/>
    </xf>
    <xf numFmtId="4" fontId="9" fillId="3" borderId="26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horizontal="center" vertical="center"/>
    </xf>
    <xf numFmtId="2" fontId="4" fillId="0" borderId="27" xfId="1" applyNumberFormat="1" applyFont="1" applyFill="1" applyBorder="1" applyAlignment="1">
      <alignment horizontal="center" vertical="center"/>
    </xf>
    <xf numFmtId="0" fontId="1" fillId="0" borderId="27" xfId="1" applyBorder="1"/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2" fontId="4" fillId="0" borderId="0" xfId="1" applyNumberFormat="1" applyFont="1" applyFill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7" fillId="4" borderId="19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21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1" fillId="0" borderId="1" xfId="1" applyBorder="1"/>
    <xf numFmtId="164" fontId="1" fillId="0" borderId="1" xfId="1" applyNumberFormat="1" applyFill="1" applyBorder="1"/>
    <xf numFmtId="164" fontId="1" fillId="0" borderId="1" xfId="1" applyNumberFormat="1" applyBorder="1"/>
    <xf numFmtId="1" fontId="1" fillId="0" borderId="1" xfId="1" applyNumberFormat="1" applyBorder="1"/>
    <xf numFmtId="165" fontId="1" fillId="0" borderId="1" xfId="1" applyNumberFormat="1" applyBorder="1"/>
    <xf numFmtId="0" fontId="1" fillId="0" borderId="1" xfId="1" applyFill="1" applyBorder="1"/>
    <xf numFmtId="0" fontId="7" fillId="0" borderId="6" xfId="0" applyFont="1" applyFill="1" applyBorder="1" applyAlignment="1">
      <alignment vertical="center"/>
    </xf>
    <xf numFmtId="0" fontId="16" fillId="0" borderId="1" xfId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166" fontId="4" fillId="0" borderId="1" xfId="1" applyNumberFormat="1" applyFont="1" applyFill="1" applyBorder="1" applyAlignment="1">
      <alignment horizontal="center" vertical="center"/>
    </xf>
    <xf numFmtId="167" fontId="17" fillId="0" borderId="1" xfId="1" applyNumberFormat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4" fontId="16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/>
    </xf>
    <xf numFmtId="2" fontId="4" fillId="0" borderId="0" xfId="1" applyNumberFormat="1" applyFont="1" applyFill="1" applyAlignment="1">
      <alignment horizontal="center" vertical="center"/>
    </xf>
    <xf numFmtId="0" fontId="1" fillId="0" borderId="0" xfId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3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66"/>
  <sheetViews>
    <sheetView tabSelected="1" zoomScaleNormal="100" workbookViewId="0">
      <pane xSplit="24360" ySplit="2025" topLeftCell="A40" activePane="bottomLeft"/>
      <selection activeCell="N4" sqref="N1:N1048576"/>
      <selection pane="topRight" activeCell="W17" sqref="W17"/>
      <selection pane="bottomLeft" activeCell="O66" sqref="O66:P66"/>
      <selection pane="bottomRight" activeCell="U73" sqref="U73"/>
    </sheetView>
  </sheetViews>
  <sheetFormatPr defaultRowHeight="12.75" x14ac:dyDescent="0.2"/>
  <cols>
    <col min="1" max="1" width="4.7109375" style="53" customWidth="1"/>
    <col min="2" max="2" width="19.5703125" style="4" customWidth="1"/>
    <col min="3" max="3" width="5.42578125" style="4" customWidth="1"/>
    <col min="4" max="4" width="4.7109375" style="4" customWidth="1"/>
    <col min="5" max="5" width="10.42578125" style="4" customWidth="1"/>
    <col min="6" max="6" width="10.5703125" style="4" customWidth="1"/>
    <col min="7" max="7" width="7" style="4" customWidth="1"/>
    <col min="8" max="8" width="7.7109375" style="4" customWidth="1"/>
    <col min="9" max="9" width="8.42578125" style="49" customWidth="1"/>
    <col min="10" max="10" width="9.2851562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130" customWidth="1"/>
    <col min="15" max="15" width="10" style="4" customWidth="1"/>
    <col min="16" max="17" width="8.7109375" style="4" customWidth="1"/>
    <col min="18" max="18" width="1.28515625" style="4" customWidth="1"/>
    <col min="19" max="19" width="11" style="4" customWidth="1"/>
    <col min="20" max="20" width="6.7109375" style="4" customWidth="1"/>
    <col min="21" max="21" width="7.42578125" style="4" customWidth="1"/>
    <col min="22" max="22" width="10.85546875" style="4" customWidth="1"/>
    <col min="23" max="23" width="7.85546875" style="4" customWidth="1"/>
    <col min="24" max="24" width="7.7109375" style="4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134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135" t="s">
        <v>0</v>
      </c>
      <c r="B2" s="136" t="s">
        <v>1</v>
      </c>
      <c r="C2" s="137" t="s">
        <v>2</v>
      </c>
      <c r="D2" s="138" t="s">
        <v>3</v>
      </c>
      <c r="E2" s="137" t="s">
        <v>4</v>
      </c>
      <c r="F2" s="141" t="s">
        <v>5</v>
      </c>
      <c r="G2" s="142" t="s">
        <v>6</v>
      </c>
      <c r="H2" s="145" t="s">
        <v>7</v>
      </c>
      <c r="I2" s="147" t="s">
        <v>8</v>
      </c>
      <c r="J2" s="148"/>
      <c r="K2" s="148"/>
      <c r="L2" s="148"/>
      <c r="M2" s="148"/>
      <c r="N2" s="148"/>
      <c r="O2" s="148"/>
      <c r="P2" s="148"/>
      <c r="Q2" s="148"/>
      <c r="R2" s="149"/>
      <c r="S2" s="156" t="s">
        <v>77</v>
      </c>
      <c r="T2" s="156" t="s">
        <v>78</v>
      </c>
      <c r="U2" s="156" t="s">
        <v>9</v>
      </c>
      <c r="V2" s="158" t="s">
        <v>10</v>
      </c>
      <c r="W2" s="158" t="s">
        <v>11</v>
      </c>
      <c r="X2" s="159" t="s">
        <v>12</v>
      </c>
      <c r="Y2" s="2"/>
      <c r="Z2" s="150"/>
      <c r="AA2" s="150"/>
      <c r="AB2" s="150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135"/>
      <c r="B3" s="136"/>
      <c r="C3" s="137"/>
      <c r="D3" s="139"/>
      <c r="E3" s="137"/>
      <c r="F3" s="141"/>
      <c r="G3" s="143"/>
      <c r="H3" s="145"/>
      <c r="I3" s="151" t="s">
        <v>70</v>
      </c>
      <c r="J3" s="152"/>
      <c r="K3" s="152"/>
      <c r="L3" s="152"/>
      <c r="M3" s="152"/>
      <c r="N3" s="152"/>
      <c r="O3" s="152"/>
      <c r="P3" s="152"/>
      <c r="Q3" s="152"/>
      <c r="R3" s="153"/>
      <c r="S3" s="156"/>
      <c r="T3" s="156"/>
      <c r="U3" s="156"/>
      <c r="V3" s="158"/>
      <c r="W3" s="158"/>
      <c r="X3" s="159"/>
      <c r="Y3" s="2"/>
      <c r="Z3" s="150"/>
      <c r="AA3" s="150"/>
      <c r="AB3" s="15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36" customHeight="1" x14ac:dyDescent="0.2">
      <c r="A4" s="135"/>
      <c r="B4" s="136"/>
      <c r="C4" s="137"/>
      <c r="D4" s="140"/>
      <c r="E4" s="137"/>
      <c r="F4" s="141"/>
      <c r="G4" s="144"/>
      <c r="H4" s="146"/>
      <c r="I4" s="5" t="s">
        <v>71</v>
      </c>
      <c r="J4" s="5" t="s">
        <v>72</v>
      </c>
      <c r="K4" s="5" t="s">
        <v>73</v>
      </c>
      <c r="L4" s="5" t="s">
        <v>74</v>
      </c>
      <c r="M4" s="5" t="s">
        <v>94</v>
      </c>
      <c r="N4" s="5" t="s">
        <v>95</v>
      </c>
      <c r="O4" s="5" t="s">
        <v>75</v>
      </c>
      <c r="P4" s="5" t="s">
        <v>97</v>
      </c>
      <c r="Q4" s="5" t="s">
        <v>76</v>
      </c>
      <c r="R4" s="5"/>
      <c r="S4" s="157"/>
      <c r="T4" s="157"/>
      <c r="U4" s="157"/>
      <c r="V4" s="158"/>
      <c r="W4" s="158"/>
      <c r="X4" s="159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51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50">
        <v>8</v>
      </c>
      <c r="I5" s="8">
        <v>9</v>
      </c>
      <c r="J5" s="8">
        <v>10</v>
      </c>
      <c r="K5" s="12">
        <v>11</v>
      </c>
      <c r="L5" s="12">
        <v>12</v>
      </c>
      <c r="M5" s="13">
        <v>13</v>
      </c>
      <c r="N5" s="13">
        <v>14</v>
      </c>
      <c r="O5" s="13">
        <v>15</v>
      </c>
      <c r="P5" s="13">
        <v>16</v>
      </c>
      <c r="Q5" s="8">
        <v>17</v>
      </c>
      <c r="R5" s="8">
        <v>18</v>
      </c>
      <c r="S5" s="8">
        <v>18</v>
      </c>
      <c r="T5" s="8">
        <v>19</v>
      </c>
      <c r="U5" s="8">
        <v>20</v>
      </c>
      <c r="V5" s="8">
        <v>21</v>
      </c>
      <c r="W5" s="14">
        <v>22</v>
      </c>
      <c r="X5" s="8">
        <v>23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1.25" customHeight="1" x14ac:dyDescent="0.2">
      <c r="A6" s="52"/>
      <c r="B6" s="9"/>
      <c r="C6" s="8"/>
      <c r="D6" s="8"/>
      <c r="E6" s="8"/>
      <c r="F6" s="10"/>
      <c r="G6" s="11"/>
      <c r="H6" s="50"/>
      <c r="I6" s="8"/>
      <c r="J6" s="8"/>
      <c r="K6" s="12"/>
      <c r="L6" s="12"/>
      <c r="M6" s="13"/>
      <c r="N6" s="13"/>
      <c r="O6" s="13"/>
      <c r="P6" s="13"/>
      <c r="Q6" s="8"/>
      <c r="R6" s="8"/>
      <c r="S6" s="8"/>
      <c r="T6" s="8"/>
      <c r="U6" s="8"/>
      <c r="V6" s="8"/>
      <c r="W6" s="14"/>
      <c r="X6" s="15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x14ac:dyDescent="0.2">
      <c r="A7" s="51">
        <v>1</v>
      </c>
      <c r="B7" s="63" t="s">
        <v>52</v>
      </c>
      <c r="C7" s="98">
        <v>2018</v>
      </c>
      <c r="D7" s="99">
        <v>3</v>
      </c>
      <c r="E7" s="12" t="s">
        <v>14</v>
      </c>
      <c r="F7" s="100">
        <v>3317.2</v>
      </c>
      <c r="G7" s="101"/>
      <c r="H7" s="102">
        <v>437.04</v>
      </c>
      <c r="I7" s="64">
        <v>5.45</v>
      </c>
      <c r="J7" s="62">
        <v>23.9</v>
      </c>
      <c r="K7" s="64">
        <v>49.9</v>
      </c>
      <c r="L7" s="64">
        <v>72.66</v>
      </c>
      <c r="M7" s="13">
        <v>78.31</v>
      </c>
      <c r="N7" s="13">
        <v>73.75</v>
      </c>
      <c r="O7" s="13">
        <v>51.89</v>
      </c>
      <c r="P7" s="13">
        <v>40.99</v>
      </c>
      <c r="Q7" s="23"/>
      <c r="R7" s="23"/>
      <c r="S7" s="26">
        <f>I7+J7+K7+L7</f>
        <v>151.91</v>
      </c>
      <c r="T7" s="26">
        <f>M7+N7+O7+P7+Q7+R7</f>
        <v>244.94</v>
      </c>
      <c r="U7" s="15">
        <f>S7+T7</f>
        <v>396.85</v>
      </c>
      <c r="V7" s="23">
        <v>652.82000000000005</v>
      </c>
      <c r="W7" s="27">
        <f>1-(U7/V7)</f>
        <v>0.39209889402898201</v>
      </c>
      <c r="X7" s="15">
        <f>(U7/9)</f>
        <v>44.094444444444449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51">
        <v>2</v>
      </c>
      <c r="B8" s="82" t="s">
        <v>67</v>
      </c>
      <c r="C8" s="106">
        <v>2010</v>
      </c>
      <c r="D8" s="107">
        <v>9</v>
      </c>
      <c r="E8" s="8" t="s">
        <v>13</v>
      </c>
      <c r="F8" s="96">
        <v>3695.1</v>
      </c>
      <c r="G8" s="8">
        <v>111.3</v>
      </c>
      <c r="H8" s="8">
        <v>495.6</v>
      </c>
      <c r="I8" s="23">
        <v>5.0999999999999997E-2</v>
      </c>
      <c r="J8" s="62">
        <v>16.582999999999998</v>
      </c>
      <c r="K8" s="64">
        <v>40.429000000000002</v>
      </c>
      <c r="L8" s="64">
        <v>68.188999999999993</v>
      </c>
      <c r="M8" s="13">
        <v>70.631</v>
      </c>
      <c r="N8" s="13">
        <v>66.358999999999995</v>
      </c>
      <c r="O8" s="13">
        <v>48.158999999999999</v>
      </c>
      <c r="P8" s="13">
        <v>37.957000000000001</v>
      </c>
      <c r="Q8" s="23"/>
      <c r="R8" s="23"/>
      <c r="S8" s="26">
        <f>I8+J8+K8+L8</f>
        <v>125.252</v>
      </c>
      <c r="T8" s="26">
        <f>M8+N8+O8+P8+Q8+R8</f>
        <v>223.10599999999999</v>
      </c>
      <c r="U8" s="15">
        <f t="shared" ref="U8:U65" si="0">S8+T8</f>
        <v>348.358</v>
      </c>
      <c r="V8" s="23">
        <v>749.1</v>
      </c>
      <c r="W8" s="27">
        <f t="shared" ref="W8:W65" si="1">1-(U8/V8)</f>
        <v>0.53496462421572555</v>
      </c>
      <c r="X8" s="15">
        <f t="shared" ref="X8:X65" si="2">(U8/9)</f>
        <v>38.706444444444443</v>
      </c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51">
        <v>3</v>
      </c>
      <c r="B9" s="103" t="s">
        <v>15</v>
      </c>
      <c r="C9" s="104">
        <v>2005</v>
      </c>
      <c r="D9" s="104">
        <v>5</v>
      </c>
      <c r="E9" s="104" t="s">
        <v>14</v>
      </c>
      <c r="F9" s="42">
        <v>5427.84</v>
      </c>
      <c r="G9" s="105">
        <v>105.5</v>
      </c>
      <c r="H9" s="37">
        <v>359.73</v>
      </c>
      <c r="I9" s="54">
        <v>4.9800000000000004</v>
      </c>
      <c r="J9" s="55">
        <v>37.909999999999997</v>
      </c>
      <c r="K9" s="23">
        <v>82.67</v>
      </c>
      <c r="L9" s="23">
        <v>130.91</v>
      </c>
      <c r="M9" s="83">
        <v>132.11000000000001</v>
      </c>
      <c r="N9" s="24">
        <v>127.3</v>
      </c>
      <c r="O9" s="131">
        <v>94.68</v>
      </c>
      <c r="P9" s="23">
        <v>74.540000000000006</v>
      </c>
      <c r="Q9" s="23"/>
      <c r="R9" s="25"/>
      <c r="S9" s="26">
        <f t="shared" ref="S9:S65" si="3">I9+J9+K9+L9</f>
        <v>256.47000000000003</v>
      </c>
      <c r="T9" s="26">
        <f t="shared" ref="T9:T65" si="4">M9+N9+O9+P9+Q9+R9</f>
        <v>428.63000000000005</v>
      </c>
      <c r="U9" s="15">
        <f t="shared" si="0"/>
        <v>685.10000000000014</v>
      </c>
      <c r="V9" s="29">
        <v>950.82</v>
      </c>
      <c r="W9" s="27">
        <f t="shared" si="1"/>
        <v>0.27946404156412352</v>
      </c>
      <c r="X9" s="15">
        <f t="shared" si="2"/>
        <v>76.122222222222234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x14ac:dyDescent="0.2">
      <c r="A10" s="51">
        <v>4</v>
      </c>
      <c r="B10" s="16" t="s">
        <v>16</v>
      </c>
      <c r="C10" s="17">
        <v>2002</v>
      </c>
      <c r="D10" s="17">
        <v>6</v>
      </c>
      <c r="E10" s="17" t="s">
        <v>13</v>
      </c>
      <c r="F10" s="18">
        <v>1965.4</v>
      </c>
      <c r="G10" s="19"/>
      <c r="H10" s="20">
        <v>328.4</v>
      </c>
      <c r="I10" s="21">
        <v>1.04</v>
      </c>
      <c r="J10" s="22">
        <v>15.581</v>
      </c>
      <c r="K10" s="23">
        <v>39.24</v>
      </c>
      <c r="L10" s="23">
        <v>62.25</v>
      </c>
      <c r="M10" s="83">
        <v>64.73</v>
      </c>
      <c r="N10" s="24">
        <v>58.08</v>
      </c>
      <c r="O10" s="131">
        <v>38.97</v>
      </c>
      <c r="P10" s="23">
        <v>28.48</v>
      </c>
      <c r="Q10" s="23"/>
      <c r="R10" s="25"/>
      <c r="S10" s="26">
        <f t="shared" si="3"/>
        <v>118.111</v>
      </c>
      <c r="T10" s="26">
        <f t="shared" si="4"/>
        <v>190.26</v>
      </c>
      <c r="U10" s="15">
        <f t="shared" si="0"/>
        <v>308.37099999999998</v>
      </c>
      <c r="V10" s="29">
        <v>311.60000000000002</v>
      </c>
      <c r="W10" s="27">
        <f t="shared" si="1"/>
        <v>1.0362644415917943E-2</v>
      </c>
      <c r="X10" s="15">
        <f t="shared" si="2"/>
        <v>34.263444444444445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x14ac:dyDescent="0.2">
      <c r="A11" s="51">
        <v>5</v>
      </c>
      <c r="B11" s="115" t="s">
        <v>79</v>
      </c>
      <c r="C11" s="123">
        <v>2008</v>
      </c>
      <c r="D11" s="118">
        <v>5</v>
      </c>
      <c r="E11" s="123" t="s">
        <v>13</v>
      </c>
      <c r="F11" s="118">
        <v>2670.9</v>
      </c>
      <c r="G11" s="118">
        <v>0</v>
      </c>
      <c r="H11" s="118">
        <v>306.10000000000002</v>
      </c>
      <c r="I11" s="110"/>
      <c r="J11" s="111"/>
      <c r="K11" s="111"/>
      <c r="L11" s="122">
        <v>81.698999999999998</v>
      </c>
      <c r="M11" s="123">
        <v>92.024000000000001</v>
      </c>
      <c r="N11" s="123">
        <v>90.052000000000007</v>
      </c>
      <c r="O11" s="132">
        <v>69.501000000000005</v>
      </c>
      <c r="P11" s="123">
        <v>51.887</v>
      </c>
      <c r="Q11" s="109"/>
      <c r="R11" s="112"/>
      <c r="S11" s="26">
        <f>I11+J11+K11+L11</f>
        <v>81.698999999999998</v>
      </c>
      <c r="T11" s="26">
        <f>M11+N11+O11+P11+Q11+R11</f>
        <v>303.46400000000006</v>
      </c>
      <c r="U11" s="15">
        <f>S11+T11</f>
        <v>385.16300000000007</v>
      </c>
      <c r="V11" s="119">
        <f>0.0216*F11*12</f>
        <v>692.29728000000011</v>
      </c>
      <c r="W11" s="27">
        <f>1-(U11/V11)</f>
        <v>0.44364507686640053</v>
      </c>
      <c r="X11" s="15">
        <f>(U11/9)</f>
        <v>42.795888888888896</v>
      </c>
    </row>
    <row r="12" spans="1:254" x14ac:dyDescent="0.2">
      <c r="A12" s="51">
        <v>6</v>
      </c>
      <c r="B12" s="115" t="s">
        <v>80</v>
      </c>
      <c r="C12" s="118">
        <v>1987</v>
      </c>
      <c r="D12" s="118">
        <v>3</v>
      </c>
      <c r="E12" s="126" t="s">
        <v>90</v>
      </c>
      <c r="F12" s="120">
        <v>1323.3</v>
      </c>
      <c r="G12" s="120">
        <v>0</v>
      </c>
      <c r="H12" s="120">
        <v>105.9</v>
      </c>
      <c r="I12" s="113"/>
      <c r="J12" s="113"/>
      <c r="K12" s="113"/>
      <c r="L12" s="117">
        <v>42.48</v>
      </c>
      <c r="M12" s="128">
        <v>46.82</v>
      </c>
      <c r="N12" s="128">
        <v>45.15</v>
      </c>
      <c r="O12" s="133">
        <v>35.409999999999997</v>
      </c>
      <c r="P12" s="128">
        <v>26.57</v>
      </c>
      <c r="Q12" s="113"/>
      <c r="R12" s="109"/>
      <c r="S12" s="26">
        <f>I12+J12+K12+L12</f>
        <v>42.48</v>
      </c>
      <c r="T12" s="26">
        <f>M12+N12+O12+P12+Q12+R12</f>
        <v>153.94999999999999</v>
      </c>
      <c r="U12" s="15">
        <f>S12+T12</f>
        <v>196.42999999999998</v>
      </c>
      <c r="V12" s="119">
        <f>0.0329*F12*12</f>
        <v>522.43884000000003</v>
      </c>
      <c r="W12" s="27">
        <f>1-(U12/V12)</f>
        <v>0.62401340604768207</v>
      </c>
      <c r="X12" s="15">
        <f>(U12/9)</f>
        <v>21.825555555555553</v>
      </c>
    </row>
    <row r="13" spans="1:254" ht="24" x14ac:dyDescent="0.2">
      <c r="A13" s="51">
        <v>7</v>
      </c>
      <c r="B13" s="35" t="s">
        <v>17</v>
      </c>
      <c r="C13" s="17">
        <v>1992.1994999999999</v>
      </c>
      <c r="D13" s="17">
        <v>4</v>
      </c>
      <c r="E13" s="17" t="s">
        <v>13</v>
      </c>
      <c r="F13" s="28">
        <v>3616.7</v>
      </c>
      <c r="G13" s="19"/>
      <c r="H13" s="20">
        <v>142.6</v>
      </c>
      <c r="I13" s="21">
        <v>3.46</v>
      </c>
      <c r="J13" s="22">
        <v>39.26</v>
      </c>
      <c r="K13" s="23">
        <v>79.86</v>
      </c>
      <c r="L13" s="23">
        <v>110.59</v>
      </c>
      <c r="M13" s="83">
        <v>127.02</v>
      </c>
      <c r="N13" s="24">
        <v>121.55</v>
      </c>
      <c r="O13" s="131">
        <v>94.46</v>
      </c>
      <c r="P13" s="23">
        <v>66.92</v>
      </c>
      <c r="Q13" s="23"/>
      <c r="R13" s="25"/>
      <c r="S13" s="26">
        <f t="shared" si="3"/>
        <v>233.17000000000002</v>
      </c>
      <c r="T13" s="26">
        <f t="shared" si="4"/>
        <v>409.95</v>
      </c>
      <c r="U13" s="15">
        <f t="shared" si="0"/>
        <v>643.12</v>
      </c>
      <c r="V13" s="29">
        <v>1072.29</v>
      </c>
      <c r="W13" s="27">
        <f t="shared" si="1"/>
        <v>0.40023687621818727</v>
      </c>
      <c r="X13" s="15">
        <f t="shared" si="2"/>
        <v>71.457777777777778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 x14ac:dyDescent="0.2">
      <c r="A14" s="51">
        <v>8</v>
      </c>
      <c r="B14" s="35" t="s">
        <v>40</v>
      </c>
      <c r="C14" s="17">
        <v>1997</v>
      </c>
      <c r="D14" s="17">
        <v>2</v>
      </c>
      <c r="E14" s="17" t="s">
        <v>41</v>
      </c>
      <c r="F14" s="28">
        <v>648.79999999999995</v>
      </c>
      <c r="G14" s="19"/>
      <c r="H14" s="20">
        <v>103.8</v>
      </c>
      <c r="I14" s="21">
        <v>1.5940000000000001</v>
      </c>
      <c r="J14" s="22">
        <v>9.0960000000000001</v>
      </c>
      <c r="K14" s="23">
        <v>16.646000000000001</v>
      </c>
      <c r="L14" s="23">
        <v>25.2</v>
      </c>
      <c r="M14" s="83">
        <v>26.143999999999998</v>
      </c>
      <c r="N14" s="24">
        <v>24.898</v>
      </c>
      <c r="O14" s="131">
        <v>18.922999999999998</v>
      </c>
      <c r="P14" s="23">
        <v>13.057</v>
      </c>
      <c r="Q14" s="23"/>
      <c r="R14" s="25"/>
      <c r="S14" s="26">
        <f t="shared" si="3"/>
        <v>52.536000000000001</v>
      </c>
      <c r="T14" s="26">
        <f t="shared" si="4"/>
        <v>83.022000000000006</v>
      </c>
      <c r="U14" s="15">
        <f t="shared" si="0"/>
        <v>135.55799999999999</v>
      </c>
      <c r="V14" s="29">
        <v>248.49</v>
      </c>
      <c r="W14" s="27">
        <f t="shared" si="1"/>
        <v>0.45447301702281784</v>
      </c>
      <c r="X14" s="15">
        <f t="shared" si="2"/>
        <v>15.061999999999999</v>
      </c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</row>
    <row r="15" spans="1:254" x14ac:dyDescent="0.2">
      <c r="A15" s="51">
        <v>9</v>
      </c>
      <c r="B15" s="16" t="s">
        <v>68</v>
      </c>
      <c r="C15" s="17">
        <v>2022</v>
      </c>
      <c r="D15" s="17">
        <v>5</v>
      </c>
      <c r="E15" s="34" t="s">
        <v>14</v>
      </c>
      <c r="F15" s="28">
        <v>4106.8</v>
      </c>
      <c r="G15" s="19"/>
      <c r="H15" s="20">
        <v>628.70000000000005</v>
      </c>
      <c r="I15" s="21">
        <v>5.16</v>
      </c>
      <c r="J15" s="22">
        <v>30.54</v>
      </c>
      <c r="K15" s="23">
        <v>62.38</v>
      </c>
      <c r="L15" s="23">
        <v>97.38</v>
      </c>
      <c r="M15" s="83">
        <v>109.71</v>
      </c>
      <c r="N15" s="24">
        <v>97.68</v>
      </c>
      <c r="O15" s="131">
        <v>69.31</v>
      </c>
      <c r="P15" s="23">
        <v>50.46</v>
      </c>
      <c r="Q15" s="23"/>
      <c r="R15" s="25"/>
      <c r="S15" s="26">
        <f t="shared" ref="S15" si="5">I15+J15+K15+L15</f>
        <v>195.46</v>
      </c>
      <c r="T15" s="26">
        <f t="shared" ref="T15" si="6">M15+N15+O15+P15+Q15+R15</f>
        <v>327.15999999999997</v>
      </c>
      <c r="U15" s="15">
        <f t="shared" si="0"/>
        <v>522.62</v>
      </c>
      <c r="V15" s="29">
        <v>1577.01</v>
      </c>
      <c r="W15" s="27">
        <f t="shared" si="1"/>
        <v>0.66860070640008629</v>
      </c>
      <c r="X15" s="15">
        <f t="shared" si="2"/>
        <v>58.068888888888893</v>
      </c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</row>
    <row r="16" spans="1:254" x14ac:dyDescent="0.2">
      <c r="A16" s="51">
        <v>10</v>
      </c>
      <c r="B16" s="16" t="s">
        <v>18</v>
      </c>
      <c r="C16" s="34">
        <v>2013</v>
      </c>
      <c r="D16" s="34">
        <v>5</v>
      </c>
      <c r="E16" s="34" t="s">
        <v>14</v>
      </c>
      <c r="F16" s="18">
        <v>2444.67</v>
      </c>
      <c r="G16" s="30"/>
      <c r="H16" s="33">
        <v>230.73</v>
      </c>
      <c r="I16" s="21">
        <v>2.95</v>
      </c>
      <c r="J16" s="22">
        <v>17.760000000000002</v>
      </c>
      <c r="K16" s="23">
        <v>34.1</v>
      </c>
      <c r="L16" s="23">
        <v>50.4</v>
      </c>
      <c r="M16" s="83">
        <v>53.16</v>
      </c>
      <c r="N16" s="24">
        <v>49.43</v>
      </c>
      <c r="O16" s="131">
        <v>38.049999999999997</v>
      </c>
      <c r="P16" s="23">
        <v>27.86</v>
      </c>
      <c r="Q16" s="23"/>
      <c r="R16" s="25"/>
      <c r="S16" s="26">
        <f t="shared" si="3"/>
        <v>105.21000000000001</v>
      </c>
      <c r="T16" s="26">
        <f t="shared" si="4"/>
        <v>168.5</v>
      </c>
      <c r="U16" s="15">
        <f t="shared" si="0"/>
        <v>273.71000000000004</v>
      </c>
      <c r="V16" s="29">
        <v>938.76</v>
      </c>
      <c r="W16" s="27">
        <f t="shared" si="1"/>
        <v>0.70843453065746298</v>
      </c>
      <c r="X16" s="15">
        <f t="shared" si="2"/>
        <v>30.412222222222226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x14ac:dyDescent="0.2">
      <c r="A17" s="51">
        <v>11</v>
      </c>
      <c r="B17" s="115" t="s">
        <v>81</v>
      </c>
      <c r="C17" s="118">
        <v>2014</v>
      </c>
      <c r="D17" s="118">
        <v>3</v>
      </c>
      <c r="E17" s="118" t="s">
        <v>14</v>
      </c>
      <c r="F17" s="118">
        <v>1286.0999999999999</v>
      </c>
      <c r="G17" s="118">
        <v>209</v>
      </c>
      <c r="H17" s="118">
        <v>135.4</v>
      </c>
      <c r="I17" s="114"/>
      <c r="J17" s="109"/>
      <c r="K17" s="109"/>
      <c r="L17" s="116">
        <v>33.32</v>
      </c>
      <c r="M17" s="123">
        <v>37.82</v>
      </c>
      <c r="N17" s="123">
        <v>35.72</v>
      </c>
      <c r="O17" s="132">
        <v>27.53</v>
      </c>
      <c r="P17" s="123">
        <v>19.97</v>
      </c>
      <c r="Q17" s="109"/>
      <c r="R17" s="109"/>
      <c r="S17" s="26">
        <f>I17+J17+K17+L17</f>
        <v>33.32</v>
      </c>
      <c r="T17" s="26">
        <f>M17+N17+O17+P17+Q17+R17</f>
        <v>121.03999999999999</v>
      </c>
      <c r="U17" s="15">
        <f>S17+T17</f>
        <v>154.35999999999999</v>
      </c>
      <c r="V17" s="119">
        <f>0.0221*(F17+G17)*12</f>
        <v>396.50052000000005</v>
      </c>
      <c r="W17" s="27">
        <f>1-(U17/V17)</f>
        <v>0.61069407929149766</v>
      </c>
      <c r="X17" s="15">
        <f>(U17/9)</f>
        <v>17.15111111111111</v>
      </c>
    </row>
    <row r="18" spans="1:254" x14ac:dyDescent="0.2">
      <c r="A18" s="51">
        <v>12</v>
      </c>
      <c r="B18" s="115" t="s">
        <v>82</v>
      </c>
      <c r="C18" s="118">
        <v>2006</v>
      </c>
      <c r="D18" s="118">
        <v>5</v>
      </c>
      <c r="E18" s="126" t="s">
        <v>91</v>
      </c>
      <c r="F18" s="118">
        <v>1598.2</v>
      </c>
      <c r="G18" s="118">
        <v>0</v>
      </c>
      <c r="H18" s="118">
        <v>166.3</v>
      </c>
      <c r="I18" s="114"/>
      <c r="J18" s="109"/>
      <c r="K18" s="109"/>
      <c r="L18" s="116">
        <v>40.752000000000002</v>
      </c>
      <c r="M18" s="123">
        <v>46.37</v>
      </c>
      <c r="N18" s="123">
        <v>43.875</v>
      </c>
      <c r="O18" s="132">
        <v>33.712000000000003</v>
      </c>
      <c r="P18" s="123">
        <v>23.92</v>
      </c>
      <c r="Q18" s="109"/>
      <c r="R18" s="109"/>
      <c r="S18" s="26">
        <f>I18+J18+K18+L18</f>
        <v>40.752000000000002</v>
      </c>
      <c r="T18" s="26">
        <f>M18+N18+O18+P18+Q18+R18</f>
        <v>147.87700000000001</v>
      </c>
      <c r="U18" s="15">
        <f>S18+T18</f>
        <v>188.62900000000002</v>
      </c>
      <c r="V18" s="119">
        <f>0.0216*F18*12</f>
        <v>414.25344000000007</v>
      </c>
      <c r="W18" s="27">
        <f>1-(U18/V18)</f>
        <v>0.54465314759969163</v>
      </c>
      <c r="X18" s="15">
        <f>(U18/9)</f>
        <v>20.95877777777778</v>
      </c>
    </row>
    <row r="19" spans="1:254" x14ac:dyDescent="0.2">
      <c r="A19" s="51">
        <v>13</v>
      </c>
      <c r="B19" s="16" t="s">
        <v>64</v>
      </c>
      <c r="C19" s="34">
        <v>2017</v>
      </c>
      <c r="D19" s="34">
        <v>5</v>
      </c>
      <c r="E19" s="34" t="s">
        <v>14</v>
      </c>
      <c r="F19" s="92">
        <v>2955.9</v>
      </c>
      <c r="G19" s="92"/>
      <c r="H19" s="93">
        <v>230.74</v>
      </c>
      <c r="I19" s="21">
        <v>1.56</v>
      </c>
      <c r="J19" s="22">
        <v>20.04</v>
      </c>
      <c r="K19" s="23">
        <v>43.19</v>
      </c>
      <c r="L19" s="23">
        <v>66.83</v>
      </c>
      <c r="M19" s="83">
        <v>73.150000000000006</v>
      </c>
      <c r="N19" s="24">
        <v>66.22</v>
      </c>
      <c r="O19" s="131">
        <v>46.24</v>
      </c>
      <c r="P19" s="23">
        <v>30.6</v>
      </c>
      <c r="Q19" s="23"/>
      <c r="R19" s="25"/>
      <c r="S19" s="26">
        <f t="shared" ref="S19" si="7">I19+J19+K19+L19</f>
        <v>131.62</v>
      </c>
      <c r="T19" s="26">
        <f t="shared" ref="T19" si="8">M19+N19+O19+P19+Q19+R19</f>
        <v>216.21</v>
      </c>
      <c r="U19" s="15">
        <f t="shared" si="0"/>
        <v>347.83000000000004</v>
      </c>
      <c r="V19" s="29">
        <v>581.72</v>
      </c>
      <c r="W19" s="27">
        <f t="shared" si="1"/>
        <v>0.40206628618579376</v>
      </c>
      <c r="X19" s="15">
        <f t="shared" si="2"/>
        <v>38.647777777777783</v>
      </c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</row>
    <row r="20" spans="1:254" x14ac:dyDescent="0.2">
      <c r="A20" s="51">
        <v>14</v>
      </c>
      <c r="B20" s="16" t="s">
        <v>57</v>
      </c>
      <c r="C20" s="34">
        <v>2017</v>
      </c>
      <c r="D20" s="34">
        <v>3</v>
      </c>
      <c r="E20" s="34" t="s">
        <v>58</v>
      </c>
      <c r="F20" s="79">
        <v>1896.54</v>
      </c>
      <c r="G20" s="80">
        <v>35</v>
      </c>
      <c r="H20" s="33">
        <v>100.47</v>
      </c>
      <c r="I20" s="21">
        <v>3.173</v>
      </c>
      <c r="J20" s="22">
        <v>14.51</v>
      </c>
      <c r="K20" s="23">
        <v>27.09</v>
      </c>
      <c r="L20" s="23">
        <v>47.8</v>
      </c>
      <c r="M20" s="83">
        <v>51.52</v>
      </c>
      <c r="N20" s="24">
        <v>56.79</v>
      </c>
      <c r="O20" s="131">
        <v>43.59</v>
      </c>
      <c r="P20" s="23">
        <v>30.06</v>
      </c>
      <c r="Q20" s="23"/>
      <c r="R20" s="25"/>
      <c r="S20" s="26">
        <f t="shared" si="3"/>
        <v>92.572999999999993</v>
      </c>
      <c r="T20" s="26">
        <f t="shared" si="4"/>
        <v>181.96</v>
      </c>
      <c r="U20" s="15">
        <f t="shared" si="0"/>
        <v>274.53300000000002</v>
      </c>
      <c r="V20" s="29">
        <v>380.13</v>
      </c>
      <c r="W20" s="27">
        <f t="shared" si="1"/>
        <v>0.27779180806566173</v>
      </c>
      <c r="X20" s="15">
        <f t="shared" si="2"/>
        <v>30.503666666666668</v>
      </c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</row>
    <row r="21" spans="1:254" x14ac:dyDescent="0.2">
      <c r="A21" s="51">
        <v>15</v>
      </c>
      <c r="B21" s="16" t="s">
        <v>60</v>
      </c>
      <c r="C21" s="34">
        <v>2020</v>
      </c>
      <c r="D21" s="34">
        <v>3</v>
      </c>
      <c r="E21" s="86" t="s">
        <v>61</v>
      </c>
      <c r="F21" s="85">
        <v>1635.9</v>
      </c>
      <c r="G21" s="80">
        <v>0</v>
      </c>
      <c r="H21" s="33">
        <v>225.4</v>
      </c>
      <c r="I21" s="21">
        <v>2.0699999999999998</v>
      </c>
      <c r="J21" s="22">
        <v>11.91</v>
      </c>
      <c r="K21" s="23">
        <v>25</v>
      </c>
      <c r="L21" s="23">
        <v>40.21</v>
      </c>
      <c r="M21" s="83">
        <v>41.56</v>
      </c>
      <c r="N21" s="24">
        <v>37.130000000000003</v>
      </c>
      <c r="O21" s="131">
        <v>25.98</v>
      </c>
      <c r="P21" s="23">
        <v>19.21</v>
      </c>
      <c r="Q21" s="23"/>
      <c r="R21" s="25"/>
      <c r="S21" s="26">
        <f t="shared" ref="S21" si="9">I21+J21+K21+L21</f>
        <v>79.19</v>
      </c>
      <c r="T21" s="26">
        <f t="shared" ref="T21" si="10">M21+N21+O21+P21+Q21+R21</f>
        <v>123.88</v>
      </c>
      <c r="U21" s="15">
        <f t="shared" si="0"/>
        <v>203.07</v>
      </c>
      <c r="V21" s="29">
        <v>321.95</v>
      </c>
      <c r="W21" s="27">
        <f t="shared" si="1"/>
        <v>0.36924988352228605</v>
      </c>
      <c r="X21" s="15">
        <f t="shared" si="2"/>
        <v>22.563333333333333</v>
      </c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</row>
    <row r="22" spans="1:254" x14ac:dyDescent="0.2">
      <c r="A22" s="51">
        <v>16</v>
      </c>
      <c r="B22" s="16" t="s">
        <v>19</v>
      </c>
      <c r="C22" s="17">
        <v>2007</v>
      </c>
      <c r="D22" s="17">
        <v>7</v>
      </c>
      <c r="E22" s="17" t="s">
        <v>14</v>
      </c>
      <c r="F22" s="28">
        <v>1509.1</v>
      </c>
      <c r="G22" s="19"/>
      <c r="H22" s="20">
        <v>179.7</v>
      </c>
      <c r="I22" s="21">
        <v>0.09</v>
      </c>
      <c r="J22" s="22">
        <v>14.89</v>
      </c>
      <c r="K22" s="23">
        <v>30.710999999999999</v>
      </c>
      <c r="L22" s="23">
        <v>45.23</v>
      </c>
      <c r="M22" s="83">
        <v>47.25</v>
      </c>
      <c r="N22" s="24">
        <v>44.71</v>
      </c>
      <c r="O22" s="131">
        <v>32.01</v>
      </c>
      <c r="P22" s="23">
        <v>23.58</v>
      </c>
      <c r="Q22" s="23"/>
      <c r="R22" s="25"/>
      <c r="S22" s="26">
        <f t="shared" si="3"/>
        <v>90.920999999999992</v>
      </c>
      <c r="T22" s="26">
        <f t="shared" si="4"/>
        <v>147.55000000000001</v>
      </c>
      <c r="U22" s="15">
        <f t="shared" si="0"/>
        <v>238.471</v>
      </c>
      <c r="V22" s="29">
        <v>240.05</v>
      </c>
      <c r="W22" s="27">
        <f t="shared" si="1"/>
        <v>6.5777962924391531E-3</v>
      </c>
      <c r="X22" s="15">
        <f t="shared" si="2"/>
        <v>26.49677777777778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x14ac:dyDescent="0.2">
      <c r="A23" s="51">
        <v>17</v>
      </c>
      <c r="B23" s="16" t="s">
        <v>65</v>
      </c>
      <c r="C23" s="17">
        <v>2008</v>
      </c>
      <c r="D23" s="17">
        <v>7</v>
      </c>
      <c r="E23" s="17" t="s">
        <v>14</v>
      </c>
      <c r="F23" s="91">
        <v>1472.3</v>
      </c>
      <c r="G23" s="91"/>
      <c r="H23" s="94">
        <v>155.80000000000001</v>
      </c>
      <c r="I23" s="21">
        <v>0.09</v>
      </c>
      <c r="J23" s="22">
        <v>12.06</v>
      </c>
      <c r="K23" s="23">
        <v>26.64</v>
      </c>
      <c r="L23" s="23">
        <v>41.59</v>
      </c>
      <c r="M23" s="83">
        <v>44.45</v>
      </c>
      <c r="N23" s="24">
        <v>41.174999999999997</v>
      </c>
      <c r="O23" s="131">
        <v>30.11</v>
      </c>
      <c r="P23" s="23">
        <v>22.78</v>
      </c>
      <c r="Q23" s="23"/>
      <c r="R23" s="25"/>
      <c r="S23" s="26">
        <f t="shared" ref="S23" si="11">I23+J23+K23+L23</f>
        <v>80.38</v>
      </c>
      <c r="T23" s="26">
        <f t="shared" ref="T23" si="12">M23+N23+O23+P23+Q23+R23</f>
        <v>138.51499999999999</v>
      </c>
      <c r="U23" s="15">
        <f t="shared" si="0"/>
        <v>218.89499999999998</v>
      </c>
      <c r="V23" s="29">
        <v>233.21</v>
      </c>
      <c r="W23" s="27">
        <f t="shared" si="1"/>
        <v>6.1382445006646469E-2</v>
      </c>
      <c r="X23" s="15">
        <f t="shared" si="2"/>
        <v>24.321666666666665</v>
      </c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</row>
    <row r="24" spans="1:254" x14ac:dyDescent="0.2">
      <c r="A24" s="51">
        <v>18</v>
      </c>
      <c r="B24" s="115" t="s">
        <v>83</v>
      </c>
      <c r="C24" s="124">
        <v>1984</v>
      </c>
      <c r="D24" s="125">
        <v>5</v>
      </c>
      <c r="E24" s="127" t="s">
        <v>92</v>
      </c>
      <c r="F24" s="118">
        <v>1832.8</v>
      </c>
      <c r="G24" s="118">
        <v>0</v>
      </c>
      <c r="H24" s="118">
        <v>155</v>
      </c>
      <c r="I24" s="114"/>
      <c r="J24" s="109"/>
      <c r="K24" s="109"/>
      <c r="L24" s="116">
        <v>55.78</v>
      </c>
      <c r="M24" s="123">
        <v>61.09</v>
      </c>
      <c r="N24" s="123">
        <v>55.76</v>
      </c>
      <c r="O24" s="132">
        <v>40.869999999999997</v>
      </c>
      <c r="P24" s="123">
        <v>25.91</v>
      </c>
      <c r="Q24" s="109"/>
      <c r="R24" s="109"/>
      <c r="S24" s="26">
        <f>I24+J24+K24+L24</f>
        <v>55.78</v>
      </c>
      <c r="T24" s="26">
        <f>M24+N24+O24+P24+Q24+R24</f>
        <v>183.63</v>
      </c>
      <c r="U24" s="15">
        <f>S24+T24</f>
        <v>239.41</v>
      </c>
      <c r="V24" s="119">
        <f>0.0284*F24*12</f>
        <v>624.61824000000001</v>
      </c>
      <c r="W24" s="27">
        <f>1-(U24/V24)</f>
        <v>0.61670988026222229</v>
      </c>
      <c r="X24" s="15">
        <f>(U24/9)</f>
        <v>26.601111111111109</v>
      </c>
    </row>
    <row r="25" spans="1:254" x14ac:dyDescent="0.2">
      <c r="A25" s="51">
        <v>19</v>
      </c>
      <c r="B25" s="115" t="s">
        <v>84</v>
      </c>
      <c r="C25" s="118">
        <v>2014</v>
      </c>
      <c r="D25" s="118">
        <v>3</v>
      </c>
      <c r="E25" s="126" t="s">
        <v>14</v>
      </c>
      <c r="F25" s="118">
        <v>1736.6</v>
      </c>
      <c r="G25" s="118">
        <v>0</v>
      </c>
      <c r="H25" s="118">
        <v>183.1</v>
      </c>
      <c r="I25" s="114"/>
      <c r="J25" s="109"/>
      <c r="K25" s="109"/>
      <c r="L25" s="116">
        <v>41.15</v>
      </c>
      <c r="M25" s="123">
        <v>45.24</v>
      </c>
      <c r="N25" s="123">
        <v>42.69</v>
      </c>
      <c r="O25" s="132">
        <v>29.94</v>
      </c>
      <c r="P25" s="123">
        <v>22.39</v>
      </c>
      <c r="Q25" s="109"/>
      <c r="R25" s="109"/>
      <c r="S25" s="26">
        <f>I25+J25+K25+L25</f>
        <v>41.15</v>
      </c>
      <c r="T25" s="26">
        <f>M25+N25+O25+P25+Q25+R25</f>
        <v>140.26</v>
      </c>
      <c r="U25" s="15">
        <f>S25+T25</f>
        <v>181.41</v>
      </c>
      <c r="V25" s="119">
        <f>0.0221*F25*12</f>
        <v>460.54632000000004</v>
      </c>
      <c r="W25" s="27">
        <f>1-(U25/V25)</f>
        <v>0.60609825304868359</v>
      </c>
      <c r="X25" s="15">
        <f>(U25/9)</f>
        <v>20.156666666666666</v>
      </c>
    </row>
    <row r="26" spans="1:254" x14ac:dyDescent="0.2">
      <c r="A26" s="51">
        <v>20</v>
      </c>
      <c r="B26" s="115" t="s">
        <v>85</v>
      </c>
      <c r="C26" s="118">
        <v>2013</v>
      </c>
      <c r="D26" s="118">
        <v>3</v>
      </c>
      <c r="E26" s="127" t="s">
        <v>93</v>
      </c>
      <c r="F26" s="118">
        <v>1626.3</v>
      </c>
      <c r="G26" s="118">
        <v>0</v>
      </c>
      <c r="H26" s="118">
        <v>186.3</v>
      </c>
      <c r="I26" s="114"/>
      <c r="J26" s="109"/>
      <c r="K26" s="109"/>
      <c r="L26" s="116">
        <v>42.262</v>
      </c>
      <c r="M26" s="123">
        <v>43.287999999999997</v>
      </c>
      <c r="N26" s="123">
        <v>42.220999999999997</v>
      </c>
      <c r="O26" s="132">
        <v>29.981999999999999</v>
      </c>
      <c r="P26" s="123">
        <v>22.486000000000001</v>
      </c>
      <c r="Q26" s="109"/>
      <c r="R26" s="109"/>
      <c r="S26" s="26">
        <f>I26+J26+K26+L26</f>
        <v>42.262</v>
      </c>
      <c r="T26" s="26">
        <f>M26+N26+O26+P26+Q26+R26</f>
        <v>137.97699999999998</v>
      </c>
      <c r="U26" s="15">
        <f>S26+T26</f>
        <v>180.23899999999998</v>
      </c>
      <c r="V26" s="119">
        <f>0.0222*F26*12</f>
        <v>433.24631999999997</v>
      </c>
      <c r="W26" s="27">
        <f>1-(U26/V26)</f>
        <v>0.5839803093999737</v>
      </c>
      <c r="X26" s="15">
        <f>(U26/9)</f>
        <v>20.026555555555554</v>
      </c>
    </row>
    <row r="27" spans="1:254" x14ac:dyDescent="0.2">
      <c r="A27" s="51">
        <v>21</v>
      </c>
      <c r="B27" s="115" t="s">
        <v>86</v>
      </c>
      <c r="C27" s="118">
        <v>1997</v>
      </c>
      <c r="D27" s="118">
        <v>4</v>
      </c>
      <c r="E27" s="127" t="s">
        <v>93</v>
      </c>
      <c r="F27" s="118">
        <v>1585.8</v>
      </c>
      <c r="G27" s="118">
        <v>0</v>
      </c>
      <c r="H27" s="118">
        <v>130.5</v>
      </c>
      <c r="I27" s="114"/>
      <c r="J27" s="109"/>
      <c r="K27" s="109"/>
      <c r="L27" s="116">
        <v>43.21</v>
      </c>
      <c r="M27" s="123">
        <v>48.878999999999998</v>
      </c>
      <c r="N27" s="123">
        <v>34.953000000000003</v>
      </c>
      <c r="O27" s="132">
        <v>26.02</v>
      </c>
      <c r="P27" s="123">
        <v>16.59</v>
      </c>
      <c r="Q27" s="109"/>
      <c r="R27" s="109"/>
      <c r="S27" s="26">
        <f>I27+J27+K27+L27</f>
        <v>43.21</v>
      </c>
      <c r="T27" s="26">
        <f>M27+N27+O27+P27+Q27+R27</f>
        <v>126.44199999999999</v>
      </c>
      <c r="U27" s="15">
        <f>S27+T27</f>
        <v>169.65199999999999</v>
      </c>
      <c r="V27" s="119">
        <f>0.0329*F27*12</f>
        <v>626.0738399999999</v>
      </c>
      <c r="W27" s="27">
        <f>1-(U27/V27)</f>
        <v>0.72902237857438668</v>
      </c>
      <c r="X27" s="15">
        <f>(U27/9)</f>
        <v>18.850222222222222</v>
      </c>
    </row>
    <row r="28" spans="1:254" x14ac:dyDescent="0.2">
      <c r="A28" s="51">
        <v>22</v>
      </c>
      <c r="B28" s="16" t="s">
        <v>20</v>
      </c>
      <c r="C28" s="17">
        <v>2014</v>
      </c>
      <c r="D28" s="17">
        <v>5</v>
      </c>
      <c r="E28" s="17" t="s">
        <v>14</v>
      </c>
      <c r="F28" s="28">
        <v>3143.1</v>
      </c>
      <c r="G28" s="19"/>
      <c r="H28" s="20">
        <v>292</v>
      </c>
      <c r="I28" s="21">
        <v>6.1749999999999998</v>
      </c>
      <c r="J28" s="22">
        <v>26.265999999999998</v>
      </c>
      <c r="K28" s="23">
        <v>55.326999999999998</v>
      </c>
      <c r="L28" s="23">
        <v>82.350999999999999</v>
      </c>
      <c r="M28" s="83">
        <v>66.394000000000005</v>
      </c>
      <c r="N28" s="24">
        <v>72.322999999999993</v>
      </c>
      <c r="O28" s="131">
        <v>59.515999999999998</v>
      </c>
      <c r="P28" s="23">
        <v>46.296999999999997</v>
      </c>
      <c r="Q28" s="23"/>
      <c r="R28" s="25"/>
      <c r="S28" s="26">
        <f t="shared" si="3"/>
        <v>170.119</v>
      </c>
      <c r="T28" s="26">
        <f t="shared" si="4"/>
        <v>244.52999999999997</v>
      </c>
      <c r="U28" s="15">
        <f t="shared" si="0"/>
        <v>414.649</v>
      </c>
      <c r="V28" s="29">
        <v>539.29999999999995</v>
      </c>
      <c r="W28" s="27">
        <f t="shared" si="1"/>
        <v>0.23113480437604295</v>
      </c>
      <c r="X28" s="15">
        <f t="shared" si="2"/>
        <v>46.072111111111113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x14ac:dyDescent="0.2">
      <c r="A29" s="51">
        <v>23</v>
      </c>
      <c r="B29" s="41" t="s">
        <v>21</v>
      </c>
      <c r="C29" s="17">
        <v>2012</v>
      </c>
      <c r="D29" s="17">
        <v>5</v>
      </c>
      <c r="E29" s="17" t="s">
        <v>22</v>
      </c>
      <c r="F29" s="18">
        <v>1619</v>
      </c>
      <c r="G29" s="40"/>
      <c r="H29" s="32">
        <v>127.9</v>
      </c>
      <c r="I29" s="21">
        <v>2.5499999999999998</v>
      </c>
      <c r="J29" s="22">
        <v>13.145</v>
      </c>
      <c r="K29" s="23">
        <v>26.652999999999999</v>
      </c>
      <c r="L29" s="23">
        <v>39.579000000000001</v>
      </c>
      <c r="M29" s="83">
        <v>42.731999999999999</v>
      </c>
      <c r="N29" s="24">
        <v>40.063000000000002</v>
      </c>
      <c r="O29" s="131">
        <v>27.867000000000001</v>
      </c>
      <c r="P29" s="23">
        <v>21.609000000000002</v>
      </c>
      <c r="Q29" s="23"/>
      <c r="R29" s="25"/>
      <c r="S29" s="26">
        <f t="shared" si="3"/>
        <v>81.926999999999992</v>
      </c>
      <c r="T29" s="26">
        <f t="shared" si="4"/>
        <v>132.27100000000002</v>
      </c>
      <c r="U29" s="15">
        <f t="shared" si="0"/>
        <v>214.19800000000001</v>
      </c>
      <c r="V29" s="29">
        <v>277.82</v>
      </c>
      <c r="W29" s="27">
        <f t="shared" si="1"/>
        <v>0.22900439133251738</v>
      </c>
      <c r="X29" s="15">
        <f t="shared" si="2"/>
        <v>23.799777777777777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x14ac:dyDescent="0.2">
      <c r="A30" s="51">
        <v>24</v>
      </c>
      <c r="B30" s="41" t="s">
        <v>23</v>
      </c>
      <c r="C30" s="17">
        <v>2014</v>
      </c>
      <c r="D30" s="17">
        <v>5</v>
      </c>
      <c r="E30" s="17" t="s">
        <v>14</v>
      </c>
      <c r="F30" s="18">
        <v>3203.26</v>
      </c>
      <c r="G30" s="40"/>
      <c r="H30" s="32">
        <v>318.39999999999998</v>
      </c>
      <c r="I30" s="21">
        <v>3.23</v>
      </c>
      <c r="J30" s="22">
        <v>24.231999999999999</v>
      </c>
      <c r="K30" s="23">
        <v>52.63</v>
      </c>
      <c r="L30" s="23">
        <v>84.921000000000006</v>
      </c>
      <c r="M30" s="83">
        <v>88.63</v>
      </c>
      <c r="N30" s="24">
        <v>81.12</v>
      </c>
      <c r="O30" s="131">
        <v>56.73</v>
      </c>
      <c r="P30" s="23">
        <v>42.46</v>
      </c>
      <c r="Q30" s="23"/>
      <c r="R30" s="25"/>
      <c r="S30" s="26">
        <f t="shared" si="3"/>
        <v>165.01300000000001</v>
      </c>
      <c r="T30" s="26">
        <f t="shared" si="4"/>
        <v>268.94</v>
      </c>
      <c r="U30" s="15">
        <f t="shared" si="0"/>
        <v>433.95299999999997</v>
      </c>
      <c r="V30" s="29">
        <v>549.5</v>
      </c>
      <c r="W30" s="27">
        <f t="shared" si="1"/>
        <v>0.21027661510464057</v>
      </c>
      <c r="X30" s="15">
        <f t="shared" si="2"/>
        <v>48.216999999999999</v>
      </c>
      <c r="Y30" s="154"/>
      <c r="Z30" s="155"/>
      <c r="AA30" s="15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x14ac:dyDescent="0.2">
      <c r="A31" s="51">
        <v>25</v>
      </c>
      <c r="B31" s="41" t="s">
        <v>42</v>
      </c>
      <c r="C31" s="17">
        <v>2015</v>
      </c>
      <c r="D31" s="17">
        <v>8</v>
      </c>
      <c r="E31" s="17" t="s">
        <v>14</v>
      </c>
      <c r="F31" s="18">
        <v>1372.9</v>
      </c>
      <c r="G31" s="40">
        <v>635.5</v>
      </c>
      <c r="H31" s="32">
        <v>336.4</v>
      </c>
      <c r="I31" s="21">
        <v>3.25</v>
      </c>
      <c r="J31" s="22">
        <v>13.99</v>
      </c>
      <c r="K31" s="23">
        <v>32.33</v>
      </c>
      <c r="L31" s="23">
        <v>52.14</v>
      </c>
      <c r="M31" s="83">
        <v>56.6</v>
      </c>
      <c r="N31" s="24">
        <v>52.39</v>
      </c>
      <c r="O31" s="131">
        <v>35.549999999999997</v>
      </c>
      <c r="P31" s="23">
        <v>27.08</v>
      </c>
      <c r="Q31" s="23"/>
      <c r="R31" s="25"/>
      <c r="S31" s="26">
        <f t="shared" si="3"/>
        <v>101.71000000000001</v>
      </c>
      <c r="T31" s="26">
        <f t="shared" si="4"/>
        <v>171.62</v>
      </c>
      <c r="U31" s="15">
        <f t="shared" si="0"/>
        <v>273.33000000000004</v>
      </c>
      <c r="V31" s="29">
        <v>306.08</v>
      </c>
      <c r="W31" s="27">
        <f t="shared" si="1"/>
        <v>0.10699817041296378</v>
      </c>
      <c r="X31" s="15">
        <f t="shared" si="2"/>
        <v>30.370000000000005</v>
      </c>
      <c r="Y31" s="58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</row>
    <row r="32" spans="1:254" ht="12" customHeight="1" x14ac:dyDescent="0.2">
      <c r="A32" s="51">
        <v>26</v>
      </c>
      <c r="B32" s="16" t="s">
        <v>24</v>
      </c>
      <c r="C32" s="17">
        <v>2011</v>
      </c>
      <c r="D32" s="17">
        <v>5</v>
      </c>
      <c r="E32" s="17" t="s">
        <v>14</v>
      </c>
      <c r="F32" s="18">
        <v>2652.9</v>
      </c>
      <c r="G32" s="40"/>
      <c r="H32" s="20">
        <v>287</v>
      </c>
      <c r="I32" s="21">
        <v>3.57</v>
      </c>
      <c r="J32" s="22">
        <v>25.84</v>
      </c>
      <c r="K32" s="23">
        <v>49.7</v>
      </c>
      <c r="L32" s="23">
        <v>73.95</v>
      </c>
      <c r="M32" s="83">
        <v>78.75</v>
      </c>
      <c r="N32" s="24">
        <v>73.45</v>
      </c>
      <c r="O32" s="131">
        <v>52.74</v>
      </c>
      <c r="P32" s="23">
        <v>40.43</v>
      </c>
      <c r="Q32" s="23"/>
      <c r="R32" s="25"/>
      <c r="S32" s="26">
        <f t="shared" si="3"/>
        <v>153.06</v>
      </c>
      <c r="T32" s="26">
        <f t="shared" si="4"/>
        <v>245.37</v>
      </c>
      <c r="U32" s="15">
        <f t="shared" si="0"/>
        <v>398.43</v>
      </c>
      <c r="V32" s="29">
        <v>455.24</v>
      </c>
      <c r="W32" s="27">
        <f t="shared" si="1"/>
        <v>0.12479131886477468</v>
      </c>
      <c r="X32" s="15">
        <f t="shared" si="2"/>
        <v>44.27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ht="12" customHeight="1" x14ac:dyDescent="0.2">
      <c r="A33" s="51">
        <v>27</v>
      </c>
      <c r="B33" s="16" t="s">
        <v>96</v>
      </c>
      <c r="C33" s="17">
        <v>2020</v>
      </c>
      <c r="D33" s="17">
        <v>4</v>
      </c>
      <c r="E33" s="17" t="s">
        <v>14</v>
      </c>
      <c r="F33" s="42">
        <v>3213.3</v>
      </c>
      <c r="G33" s="40"/>
      <c r="H33" s="37">
        <v>404.5</v>
      </c>
      <c r="I33" s="21"/>
      <c r="J33" s="22"/>
      <c r="K33" s="23"/>
      <c r="L33" s="23"/>
      <c r="M33" s="83"/>
      <c r="N33" s="24">
        <v>76.290000000000006</v>
      </c>
      <c r="O33" s="131">
        <v>51.45</v>
      </c>
      <c r="P33" s="23">
        <v>37.340000000000003</v>
      </c>
      <c r="Q33" s="23"/>
      <c r="R33" s="25"/>
      <c r="S33" s="26">
        <f t="shared" ref="S33" si="13">I33+J33+K33+L33</f>
        <v>0</v>
      </c>
      <c r="T33" s="26">
        <f t="shared" ref="T33" si="14">M33+N33+O33+P33+Q33+R33</f>
        <v>165.08</v>
      </c>
      <c r="U33" s="15">
        <f t="shared" ref="U33" si="15">S33+T33</f>
        <v>165.08</v>
      </c>
      <c r="V33" s="29">
        <v>821.32</v>
      </c>
      <c r="W33" s="27">
        <f t="shared" ref="W33" si="16">1-(U33/V33)</f>
        <v>0.79900647737787955</v>
      </c>
      <c r="X33" s="15">
        <f t="shared" ref="X33" si="17">(U33/9)</f>
        <v>18.342222222222222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29"/>
      <c r="GF33" s="129"/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29"/>
      <c r="IN33" s="129"/>
      <c r="IO33" s="129"/>
      <c r="IP33" s="129"/>
      <c r="IQ33" s="129"/>
      <c r="IR33" s="129"/>
      <c r="IS33" s="129"/>
      <c r="IT33" s="129"/>
    </row>
    <row r="34" spans="1:254" ht="17.25" customHeight="1" x14ac:dyDescent="0.2">
      <c r="A34" s="51">
        <v>28</v>
      </c>
      <c r="B34" s="16" t="s">
        <v>55</v>
      </c>
      <c r="C34" s="17">
        <v>2018</v>
      </c>
      <c r="D34" s="17">
        <v>3</v>
      </c>
      <c r="E34" s="17" t="s">
        <v>14</v>
      </c>
      <c r="F34" s="42">
        <v>1810.8</v>
      </c>
      <c r="G34" s="40"/>
      <c r="H34" s="37">
        <v>242.3</v>
      </c>
      <c r="I34" s="21">
        <v>2.78</v>
      </c>
      <c r="J34" s="22">
        <v>12.71</v>
      </c>
      <c r="K34" s="23">
        <v>28.4</v>
      </c>
      <c r="L34" s="23">
        <v>42.64</v>
      </c>
      <c r="M34" s="83">
        <v>45.13</v>
      </c>
      <c r="N34" s="24">
        <v>41.37</v>
      </c>
      <c r="O34" s="131">
        <v>28.97</v>
      </c>
      <c r="P34" s="23">
        <v>21.84</v>
      </c>
      <c r="Q34" s="23"/>
      <c r="R34" s="25"/>
      <c r="S34" s="26">
        <f t="shared" si="3"/>
        <v>86.53</v>
      </c>
      <c r="T34" s="26">
        <f t="shared" si="4"/>
        <v>137.31</v>
      </c>
      <c r="U34" s="15">
        <f t="shared" si="0"/>
        <v>223.84</v>
      </c>
      <c r="V34" s="29">
        <v>356.01</v>
      </c>
      <c r="W34" s="27">
        <f t="shared" si="1"/>
        <v>0.37125361647144739</v>
      </c>
      <c r="X34" s="15">
        <f t="shared" si="2"/>
        <v>24.871111111111112</v>
      </c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  <c r="IR34" s="77"/>
      <c r="IS34" s="77"/>
      <c r="IT34" s="77"/>
    </row>
    <row r="35" spans="1:254" ht="15.75" customHeight="1" x14ac:dyDescent="0.2">
      <c r="A35" s="51">
        <v>29</v>
      </c>
      <c r="B35" s="16" t="s">
        <v>56</v>
      </c>
      <c r="C35" s="17">
        <v>2018</v>
      </c>
      <c r="D35" s="17">
        <v>4</v>
      </c>
      <c r="E35" s="17" t="s">
        <v>14</v>
      </c>
      <c r="F35" s="42">
        <v>1199.7</v>
      </c>
      <c r="G35" s="40"/>
      <c r="H35" s="37">
        <v>148.5</v>
      </c>
      <c r="I35" s="21">
        <v>2</v>
      </c>
      <c r="J35" s="22">
        <v>8.66</v>
      </c>
      <c r="K35" s="23">
        <v>17.72</v>
      </c>
      <c r="L35" s="23">
        <v>28.13</v>
      </c>
      <c r="M35" s="83">
        <v>30.38</v>
      </c>
      <c r="N35" s="24">
        <v>28.41</v>
      </c>
      <c r="O35" s="131">
        <v>19.36</v>
      </c>
      <c r="P35" s="23">
        <v>14.84</v>
      </c>
      <c r="Q35" s="23"/>
      <c r="R35" s="25"/>
      <c r="S35" s="26">
        <f t="shared" si="3"/>
        <v>56.51</v>
      </c>
      <c r="T35" s="26">
        <f t="shared" si="4"/>
        <v>92.990000000000009</v>
      </c>
      <c r="U35" s="15">
        <f t="shared" si="0"/>
        <v>149.5</v>
      </c>
      <c r="V35" s="29">
        <v>206.16</v>
      </c>
      <c r="W35" s="27">
        <f t="shared" si="1"/>
        <v>0.27483507954986419</v>
      </c>
      <c r="X35" s="15">
        <f t="shared" si="2"/>
        <v>16.611111111111111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  <c r="IT35" s="77"/>
    </row>
    <row r="36" spans="1:254" x14ac:dyDescent="0.2">
      <c r="A36" s="51">
        <v>30</v>
      </c>
      <c r="B36" s="16" t="s">
        <v>43</v>
      </c>
      <c r="C36" s="17">
        <v>2007</v>
      </c>
      <c r="D36" s="17">
        <v>7</v>
      </c>
      <c r="E36" s="17" t="s">
        <v>44</v>
      </c>
      <c r="F36" s="42">
        <v>1735.2</v>
      </c>
      <c r="G36" s="40"/>
      <c r="H36" s="37">
        <v>222.4</v>
      </c>
      <c r="I36" s="21">
        <v>1.044</v>
      </c>
      <c r="J36" s="22">
        <v>11.51</v>
      </c>
      <c r="K36" s="23">
        <v>27.92</v>
      </c>
      <c r="L36" s="23">
        <v>46.22</v>
      </c>
      <c r="M36" s="83">
        <v>47.52</v>
      </c>
      <c r="N36" s="24">
        <v>44.42</v>
      </c>
      <c r="O36" s="131">
        <v>32.26</v>
      </c>
      <c r="P36" s="23">
        <v>25.29</v>
      </c>
      <c r="Q36" s="23"/>
      <c r="R36" s="25"/>
      <c r="S36" s="26">
        <f t="shared" si="3"/>
        <v>86.694000000000003</v>
      </c>
      <c r="T36" s="26">
        <f t="shared" si="4"/>
        <v>149.48999999999998</v>
      </c>
      <c r="U36" s="15">
        <f t="shared" si="0"/>
        <v>236.18399999999997</v>
      </c>
      <c r="V36" s="29">
        <v>274.86</v>
      </c>
      <c r="W36" s="27">
        <f t="shared" si="1"/>
        <v>0.14071163501418915</v>
      </c>
      <c r="X36" s="15">
        <f t="shared" si="2"/>
        <v>26.242666666666665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</row>
    <row r="37" spans="1:254" x14ac:dyDescent="0.2">
      <c r="A37" s="51">
        <v>31</v>
      </c>
      <c r="B37" s="16" t="s">
        <v>25</v>
      </c>
      <c r="C37" s="17">
        <v>2004</v>
      </c>
      <c r="D37" s="17">
        <v>7</v>
      </c>
      <c r="E37" s="17" t="s">
        <v>14</v>
      </c>
      <c r="F37" s="42">
        <v>1363.16</v>
      </c>
      <c r="G37" s="40">
        <v>257.2</v>
      </c>
      <c r="H37" s="37">
        <v>323.10000000000002</v>
      </c>
      <c r="I37" s="21">
        <v>1.879</v>
      </c>
      <c r="J37" s="22">
        <v>12.039</v>
      </c>
      <c r="K37" s="23">
        <v>25.597999999999999</v>
      </c>
      <c r="L37" s="23">
        <v>42.680999999999997</v>
      </c>
      <c r="M37" s="83">
        <v>39.475999999999999</v>
      </c>
      <c r="N37" s="24">
        <v>37.363999999999997</v>
      </c>
      <c r="O37" s="131">
        <v>28.308</v>
      </c>
      <c r="P37" s="23">
        <v>23.08</v>
      </c>
      <c r="Q37" s="23"/>
      <c r="R37" s="25"/>
      <c r="S37" s="26">
        <f t="shared" si="3"/>
        <v>82.197000000000003</v>
      </c>
      <c r="T37" s="26">
        <f t="shared" si="4"/>
        <v>128.22800000000001</v>
      </c>
      <c r="U37" s="15">
        <f t="shared" si="0"/>
        <v>210.42500000000001</v>
      </c>
      <c r="V37" s="29">
        <v>256.67</v>
      </c>
      <c r="W37" s="27">
        <f t="shared" si="1"/>
        <v>0.18017298476643162</v>
      </c>
      <c r="X37" s="15">
        <f t="shared" si="2"/>
        <v>23.380555555555556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ht="24" x14ac:dyDescent="0.2">
      <c r="A38" s="51">
        <v>32</v>
      </c>
      <c r="B38" s="16" t="s">
        <v>26</v>
      </c>
      <c r="C38" s="17">
        <v>2006</v>
      </c>
      <c r="D38" s="17">
        <v>7</v>
      </c>
      <c r="E38" s="56" t="s">
        <v>27</v>
      </c>
      <c r="F38" s="18">
        <v>3713.82</v>
      </c>
      <c r="G38" s="44"/>
      <c r="H38" s="20">
        <v>511.2</v>
      </c>
      <c r="I38" s="21">
        <v>4.12</v>
      </c>
      <c r="J38" s="24">
        <v>26.53</v>
      </c>
      <c r="K38" s="23">
        <v>48.84</v>
      </c>
      <c r="L38" s="23">
        <v>73.12</v>
      </c>
      <c r="M38" s="83">
        <v>75.89</v>
      </c>
      <c r="N38" s="24">
        <v>71.59</v>
      </c>
      <c r="O38" s="131">
        <v>52.63</v>
      </c>
      <c r="P38" s="23">
        <v>39.36</v>
      </c>
      <c r="Q38" s="23"/>
      <c r="R38" s="25"/>
      <c r="S38" s="26">
        <f t="shared" si="3"/>
        <v>152.61000000000001</v>
      </c>
      <c r="T38" s="26">
        <f t="shared" si="4"/>
        <v>239.47000000000003</v>
      </c>
      <c r="U38" s="15">
        <f t="shared" si="0"/>
        <v>392.08000000000004</v>
      </c>
      <c r="V38" s="29">
        <v>588.27</v>
      </c>
      <c r="W38" s="27">
        <f t="shared" si="1"/>
        <v>0.33350332330392496</v>
      </c>
      <c r="X38" s="15">
        <f t="shared" si="2"/>
        <v>43.564444444444447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x14ac:dyDescent="0.2">
      <c r="A39" s="51">
        <v>33</v>
      </c>
      <c r="B39" s="16" t="s">
        <v>45</v>
      </c>
      <c r="C39" s="17">
        <v>1987</v>
      </c>
      <c r="D39" s="17">
        <v>2</v>
      </c>
      <c r="E39" s="56" t="s">
        <v>13</v>
      </c>
      <c r="F39" s="18">
        <v>677.7</v>
      </c>
      <c r="G39" s="59"/>
      <c r="H39" s="20">
        <v>106</v>
      </c>
      <c r="I39" s="21">
        <v>8.0069999999999997</v>
      </c>
      <c r="J39" s="24">
        <v>12.186999999999999</v>
      </c>
      <c r="K39" s="23">
        <v>23.315000000000001</v>
      </c>
      <c r="L39" s="23">
        <v>42.978000000000002</v>
      </c>
      <c r="M39" s="83">
        <v>30.725000000000001</v>
      </c>
      <c r="N39" s="24">
        <v>22.309000000000001</v>
      </c>
      <c r="O39" s="131">
        <v>15.877000000000001</v>
      </c>
      <c r="P39" s="23">
        <v>11.226000000000001</v>
      </c>
      <c r="Q39" s="23"/>
      <c r="R39" s="25"/>
      <c r="S39" s="26">
        <f t="shared" si="3"/>
        <v>86.486999999999995</v>
      </c>
      <c r="T39" s="26">
        <f t="shared" si="4"/>
        <v>80.137</v>
      </c>
      <c r="U39" s="15">
        <f t="shared" si="0"/>
        <v>166.624</v>
      </c>
      <c r="V39" s="29">
        <v>260.24</v>
      </c>
      <c r="W39" s="27">
        <f t="shared" si="1"/>
        <v>0.35972948047955733</v>
      </c>
      <c r="X39" s="15">
        <f t="shared" si="2"/>
        <v>18.513777777777776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</row>
    <row r="40" spans="1:254" x14ac:dyDescent="0.2">
      <c r="A40" s="51">
        <v>34</v>
      </c>
      <c r="B40" s="16" t="s">
        <v>28</v>
      </c>
      <c r="C40" s="17">
        <v>1989</v>
      </c>
      <c r="D40" s="17">
        <v>2</v>
      </c>
      <c r="E40" s="17" t="s">
        <v>13</v>
      </c>
      <c r="F40" s="18">
        <v>687.3</v>
      </c>
      <c r="G40" s="45"/>
      <c r="H40" s="33">
        <v>110</v>
      </c>
      <c r="I40" s="21">
        <v>2.1179999999999999</v>
      </c>
      <c r="J40" s="22">
        <v>9.5329999999999995</v>
      </c>
      <c r="K40" s="23">
        <v>14.41</v>
      </c>
      <c r="L40" s="23">
        <v>21</v>
      </c>
      <c r="M40" s="83">
        <v>24.146000000000001</v>
      </c>
      <c r="N40" s="24">
        <v>22.488</v>
      </c>
      <c r="O40" s="131">
        <v>16.707999999999998</v>
      </c>
      <c r="P40" s="23">
        <v>12.742000000000001</v>
      </c>
      <c r="Q40" s="23"/>
      <c r="R40" s="25"/>
      <c r="S40" s="26">
        <f t="shared" si="3"/>
        <v>47.061</v>
      </c>
      <c r="T40" s="26">
        <f t="shared" si="4"/>
        <v>76.084000000000003</v>
      </c>
      <c r="U40" s="15">
        <f t="shared" si="0"/>
        <v>123.14500000000001</v>
      </c>
      <c r="V40" s="29">
        <v>263.92</v>
      </c>
      <c r="W40" s="27">
        <f t="shared" si="1"/>
        <v>0.5334002728099424</v>
      </c>
      <c r="X40" s="15">
        <f t="shared" si="2"/>
        <v>13.68277777777778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x14ac:dyDescent="0.2">
      <c r="A41" s="51">
        <v>35</v>
      </c>
      <c r="B41" s="115" t="s">
        <v>87</v>
      </c>
      <c r="C41" s="118">
        <v>1989</v>
      </c>
      <c r="D41" s="118">
        <v>3</v>
      </c>
      <c r="E41" s="126" t="s">
        <v>13</v>
      </c>
      <c r="F41" s="118">
        <v>1299.4000000000001</v>
      </c>
      <c r="G41" s="118">
        <v>0</v>
      </c>
      <c r="H41" s="118">
        <v>118.8</v>
      </c>
      <c r="I41" s="114"/>
      <c r="J41" s="109"/>
      <c r="K41" s="109"/>
      <c r="L41" s="116">
        <v>11.941000000000001</v>
      </c>
      <c r="M41" s="123">
        <v>15.156000000000001</v>
      </c>
      <c r="N41" s="123">
        <v>10.217000000000001</v>
      </c>
      <c r="O41" s="132">
        <v>22.547000000000001</v>
      </c>
      <c r="P41" s="123">
        <v>17.422000000000001</v>
      </c>
      <c r="Q41" s="109"/>
      <c r="R41" s="109"/>
      <c r="S41" s="26">
        <f>I41+J41+K41+L41</f>
        <v>11.941000000000001</v>
      </c>
      <c r="T41" s="26">
        <f>M41+N41+O41+P41+Q41+R41</f>
        <v>65.341999999999999</v>
      </c>
      <c r="U41" s="15">
        <f>S41+T41</f>
        <v>77.283000000000001</v>
      </c>
      <c r="V41" s="119">
        <f>0.0329*F41*12</f>
        <v>513.00312000000008</v>
      </c>
      <c r="W41" s="27">
        <f>1-(U41/V41)</f>
        <v>0.84935179341599332</v>
      </c>
      <c r="X41" s="15">
        <f>(U41/9)</f>
        <v>8.5869999999999997</v>
      </c>
    </row>
    <row r="42" spans="1:254" x14ac:dyDescent="0.2">
      <c r="A42" s="51">
        <v>36</v>
      </c>
      <c r="B42" s="16" t="s">
        <v>53</v>
      </c>
      <c r="C42" s="17"/>
      <c r="D42" s="17"/>
      <c r="E42" s="17" t="s">
        <v>13</v>
      </c>
      <c r="F42" s="18">
        <v>1814.7</v>
      </c>
      <c r="G42" s="45"/>
      <c r="H42" s="33">
        <v>335.3</v>
      </c>
      <c r="I42" s="66">
        <v>0</v>
      </c>
      <c r="J42" s="70">
        <v>13.340999999999999</v>
      </c>
      <c r="K42" s="68">
        <v>30.507000000000001</v>
      </c>
      <c r="L42" s="68">
        <v>49.023000000000003</v>
      </c>
      <c r="M42" s="83">
        <v>51.610999999999997</v>
      </c>
      <c r="N42" s="67">
        <v>49.46</v>
      </c>
      <c r="O42" s="131">
        <v>35.369999999999997</v>
      </c>
      <c r="P42" s="23">
        <v>27.940999999999999</v>
      </c>
      <c r="Q42" s="23"/>
      <c r="R42" s="25"/>
      <c r="S42" s="26">
        <f t="shared" si="3"/>
        <v>92.871000000000009</v>
      </c>
      <c r="T42" s="26">
        <f t="shared" si="4"/>
        <v>164.38200000000001</v>
      </c>
      <c r="U42" s="15">
        <f t="shared" si="0"/>
        <v>257.25300000000004</v>
      </c>
      <c r="V42" s="29">
        <v>311.39999999999998</v>
      </c>
      <c r="W42" s="27">
        <f t="shared" si="1"/>
        <v>0.17388246628130999</v>
      </c>
      <c r="X42" s="15">
        <f t="shared" si="2"/>
        <v>28.583666666666673</v>
      </c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</row>
    <row r="43" spans="1:254" x14ac:dyDescent="0.2">
      <c r="A43" s="51">
        <v>37</v>
      </c>
      <c r="B43" s="82" t="s">
        <v>46</v>
      </c>
      <c r="C43" s="17">
        <v>1993</v>
      </c>
      <c r="D43" s="17">
        <v>5</v>
      </c>
      <c r="E43" s="17" t="s">
        <v>13</v>
      </c>
      <c r="F43" s="18">
        <v>4749</v>
      </c>
      <c r="G43" s="45"/>
      <c r="H43" s="33">
        <v>412</v>
      </c>
      <c r="I43" s="21">
        <v>4.38</v>
      </c>
      <c r="J43" s="22">
        <v>39.270000000000003</v>
      </c>
      <c r="K43" s="23">
        <v>77.97</v>
      </c>
      <c r="L43" s="23">
        <v>122.3</v>
      </c>
      <c r="M43" s="83">
        <v>122.72</v>
      </c>
      <c r="N43" s="24">
        <v>119.8</v>
      </c>
      <c r="O43" s="131">
        <v>88.42</v>
      </c>
      <c r="P43" s="23">
        <v>70.84</v>
      </c>
      <c r="Q43" s="23"/>
      <c r="R43" s="25"/>
      <c r="S43" s="26">
        <f t="shared" si="3"/>
        <v>243.92000000000002</v>
      </c>
      <c r="T43" s="26">
        <f t="shared" si="4"/>
        <v>401.78</v>
      </c>
      <c r="U43" s="15">
        <f t="shared" si="0"/>
        <v>645.70000000000005</v>
      </c>
      <c r="V43" s="29">
        <v>1213.8399999999999</v>
      </c>
      <c r="W43" s="27">
        <f t="shared" si="1"/>
        <v>0.46805180254399259</v>
      </c>
      <c r="X43" s="15">
        <f t="shared" si="2"/>
        <v>71.744444444444454</v>
      </c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</row>
    <row r="44" spans="1:254" x14ac:dyDescent="0.2">
      <c r="A44" s="51">
        <v>38</v>
      </c>
      <c r="B44" s="60" t="s">
        <v>59</v>
      </c>
      <c r="C44" s="17"/>
      <c r="D44" s="17"/>
      <c r="E44" s="17"/>
      <c r="F44" s="18">
        <v>1444.7</v>
      </c>
      <c r="G44" s="45"/>
      <c r="H44" s="33">
        <v>179.1</v>
      </c>
      <c r="I44" s="21">
        <v>0.114</v>
      </c>
      <c r="J44" s="22">
        <v>13.699</v>
      </c>
      <c r="K44" s="23">
        <v>28.972999999999999</v>
      </c>
      <c r="L44" s="23">
        <v>42.88</v>
      </c>
      <c r="M44" s="83">
        <v>44.258000000000003</v>
      </c>
      <c r="N44" s="24">
        <v>35.831000000000003</v>
      </c>
      <c r="O44" s="131">
        <v>32.895000000000003</v>
      </c>
      <c r="P44" s="23">
        <v>24.021999999999998</v>
      </c>
      <c r="Q44" s="23"/>
      <c r="R44" s="25"/>
      <c r="S44" s="26">
        <f t="shared" ref="S44" si="18">I44+J44+K44+L44</f>
        <v>85.665999999999997</v>
      </c>
      <c r="T44" s="26">
        <f t="shared" ref="T44" si="19">M44+N44+O44+P44+Q44+R44</f>
        <v>137.006</v>
      </c>
      <c r="U44" s="15">
        <f t="shared" si="0"/>
        <v>222.672</v>
      </c>
      <c r="V44" s="29">
        <v>284.32</v>
      </c>
      <c r="W44" s="27">
        <f t="shared" si="1"/>
        <v>0.21682611142374786</v>
      </c>
      <c r="X44" s="15">
        <f t="shared" si="2"/>
        <v>24.741333333333333</v>
      </c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  <c r="GT44" s="81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81"/>
      <c r="HG44" s="81"/>
      <c r="HH44" s="81"/>
      <c r="HI44" s="81"/>
      <c r="HJ44" s="81"/>
      <c r="HK44" s="81"/>
      <c r="HL44" s="81"/>
      <c r="HM44" s="81"/>
      <c r="HN44" s="81"/>
      <c r="HO44" s="81"/>
      <c r="HP44" s="81"/>
      <c r="HQ44" s="81"/>
      <c r="HR44" s="81"/>
      <c r="HS44" s="81"/>
      <c r="HT44" s="81"/>
      <c r="HU44" s="81"/>
      <c r="HV44" s="81"/>
      <c r="HW44" s="81"/>
      <c r="HX44" s="81"/>
      <c r="HY44" s="81"/>
      <c r="HZ44" s="81"/>
      <c r="IA44" s="81"/>
      <c r="IB44" s="81"/>
      <c r="IC44" s="81"/>
      <c r="ID44" s="81"/>
      <c r="IE44" s="81"/>
      <c r="IF44" s="81"/>
      <c r="IG44" s="81"/>
      <c r="IH44" s="81"/>
      <c r="II44" s="81"/>
      <c r="IJ44" s="81"/>
      <c r="IK44" s="81"/>
      <c r="IL44" s="81"/>
      <c r="IM44" s="81"/>
      <c r="IN44" s="81"/>
      <c r="IO44" s="81"/>
      <c r="IP44" s="81"/>
      <c r="IQ44" s="81"/>
      <c r="IR44" s="81"/>
      <c r="IS44" s="81"/>
      <c r="IT44" s="81"/>
    </row>
    <row r="45" spans="1:254" x14ac:dyDescent="0.2">
      <c r="A45" s="51">
        <v>39</v>
      </c>
      <c r="B45" s="36" t="s">
        <v>29</v>
      </c>
      <c r="C45" s="17">
        <v>2016</v>
      </c>
      <c r="D45" s="17">
        <v>3</v>
      </c>
      <c r="E45" s="17" t="s">
        <v>14</v>
      </c>
      <c r="F45" s="18">
        <v>1370.2</v>
      </c>
      <c r="G45" s="40"/>
      <c r="H45" s="33">
        <v>180.3</v>
      </c>
      <c r="I45" s="21">
        <v>2.06</v>
      </c>
      <c r="J45" s="22">
        <v>13.15</v>
      </c>
      <c r="K45" s="23">
        <v>20.27</v>
      </c>
      <c r="L45" s="23">
        <v>31.93</v>
      </c>
      <c r="M45" s="83">
        <v>33.17</v>
      </c>
      <c r="N45" s="24">
        <v>30.87</v>
      </c>
      <c r="O45" s="131">
        <v>22.63</v>
      </c>
      <c r="P45" s="23">
        <v>16.02</v>
      </c>
      <c r="Q45" s="23"/>
      <c r="R45" s="25"/>
      <c r="S45" s="26">
        <f t="shared" si="3"/>
        <v>67.41</v>
      </c>
      <c r="T45" s="26">
        <f t="shared" si="4"/>
        <v>102.69</v>
      </c>
      <c r="U45" s="15">
        <f t="shared" si="0"/>
        <v>170.1</v>
      </c>
      <c r="V45" s="29">
        <v>269.66000000000003</v>
      </c>
      <c r="W45" s="27">
        <f t="shared" si="1"/>
        <v>0.3692056663947193</v>
      </c>
      <c r="X45" s="15">
        <f t="shared" si="2"/>
        <v>18.899999999999999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x14ac:dyDescent="0.2">
      <c r="A46" s="51">
        <v>40</v>
      </c>
      <c r="B46" s="16" t="s">
        <v>30</v>
      </c>
      <c r="C46" s="17">
        <v>2014</v>
      </c>
      <c r="D46" s="17">
        <v>3</v>
      </c>
      <c r="E46" s="17" t="s">
        <v>14</v>
      </c>
      <c r="F46" s="18">
        <v>1471.94</v>
      </c>
      <c r="G46" s="40"/>
      <c r="H46" s="20">
        <v>218.3</v>
      </c>
      <c r="I46" s="21">
        <v>1.9</v>
      </c>
      <c r="J46" s="22">
        <v>10.220000000000001</v>
      </c>
      <c r="K46" s="23">
        <v>19.23</v>
      </c>
      <c r="L46" s="23">
        <v>30.57</v>
      </c>
      <c r="M46" s="83">
        <v>33.43</v>
      </c>
      <c r="N46" s="24">
        <v>30.15</v>
      </c>
      <c r="O46" s="131">
        <v>23.46</v>
      </c>
      <c r="P46" s="23">
        <v>16.8</v>
      </c>
      <c r="Q46" s="23"/>
      <c r="R46" s="25"/>
      <c r="S46" s="26">
        <f t="shared" si="3"/>
        <v>61.92</v>
      </c>
      <c r="T46" s="26">
        <f t="shared" si="4"/>
        <v>103.83999999999999</v>
      </c>
      <c r="U46" s="15">
        <f t="shared" si="0"/>
        <v>165.76</v>
      </c>
      <c r="V46" s="29">
        <v>289.77</v>
      </c>
      <c r="W46" s="27">
        <f t="shared" si="1"/>
        <v>0.42796010629119641</v>
      </c>
      <c r="X46" s="15">
        <f t="shared" si="2"/>
        <v>18.417777777777776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">
      <c r="A47" s="51">
        <v>41</v>
      </c>
      <c r="B47" s="16" t="s">
        <v>54</v>
      </c>
      <c r="C47" s="17"/>
      <c r="D47" s="17">
        <v>5</v>
      </c>
      <c r="E47" s="127" t="s">
        <v>13</v>
      </c>
      <c r="F47" s="18">
        <v>3488.9</v>
      </c>
      <c r="G47" s="43"/>
      <c r="H47" s="20">
        <v>444.6</v>
      </c>
      <c r="I47" s="66">
        <v>5.9880000000000004</v>
      </c>
      <c r="J47" s="70">
        <v>37.57</v>
      </c>
      <c r="K47" s="68">
        <v>76.137</v>
      </c>
      <c r="L47" s="68">
        <v>112.636</v>
      </c>
      <c r="M47" s="83">
        <v>116.60899999999999</v>
      </c>
      <c r="N47" s="67">
        <v>106.76300000000001</v>
      </c>
      <c r="O47" s="131">
        <v>79.245999999999995</v>
      </c>
      <c r="P47" s="23">
        <v>57.411000000000001</v>
      </c>
      <c r="Q47" s="23"/>
      <c r="R47" s="25"/>
      <c r="S47" s="26">
        <f t="shared" si="3"/>
        <v>232.33099999999999</v>
      </c>
      <c r="T47" s="26">
        <f t="shared" si="4"/>
        <v>360.029</v>
      </c>
      <c r="U47" s="15">
        <f t="shared" si="0"/>
        <v>592.36</v>
      </c>
      <c r="V47" s="29">
        <v>597.72</v>
      </c>
      <c r="W47" s="27">
        <f t="shared" si="1"/>
        <v>8.9674094893930079E-3</v>
      </c>
      <c r="X47" s="15">
        <f t="shared" si="2"/>
        <v>65.817777777777778</v>
      </c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</row>
    <row r="48" spans="1:254" x14ac:dyDescent="0.2">
      <c r="A48" s="51">
        <v>42</v>
      </c>
      <c r="B48" s="115" t="s">
        <v>88</v>
      </c>
      <c r="C48" s="118">
        <v>2009</v>
      </c>
      <c r="D48" s="118">
        <v>5</v>
      </c>
      <c r="E48" s="127" t="s">
        <v>13</v>
      </c>
      <c r="F48" s="118">
        <v>2616</v>
      </c>
      <c r="G48" s="118">
        <v>0</v>
      </c>
      <c r="H48" s="118">
        <v>344.1</v>
      </c>
      <c r="I48" s="114"/>
      <c r="J48" s="109"/>
      <c r="K48" s="109"/>
      <c r="L48" s="116">
        <v>72.417000000000002</v>
      </c>
      <c r="M48" s="123">
        <v>84.048000000000002</v>
      </c>
      <c r="N48" s="123">
        <v>82.58</v>
      </c>
      <c r="O48" s="132">
        <v>64.656000000000006</v>
      </c>
      <c r="P48" s="123">
        <v>47.493000000000002</v>
      </c>
      <c r="Q48" s="109"/>
      <c r="R48" s="109"/>
      <c r="S48" s="26">
        <f>I48+J48+K48+L48</f>
        <v>72.417000000000002</v>
      </c>
      <c r="T48" s="26">
        <f>M48+N48+O48+P48+Q48+R48</f>
        <v>278.77699999999999</v>
      </c>
      <c r="U48" s="15">
        <f>S48+T48</f>
        <v>351.19399999999996</v>
      </c>
      <c r="V48" s="119">
        <f>0.0216*F48*12</f>
        <v>678.06719999999996</v>
      </c>
      <c r="W48" s="27">
        <f>1-(U48/V48)</f>
        <v>0.48206608430550835</v>
      </c>
      <c r="X48" s="15">
        <f>(U48/9)</f>
        <v>39.021555555555551</v>
      </c>
    </row>
    <row r="49" spans="1:254" ht="15.75" customHeight="1" x14ac:dyDescent="0.2">
      <c r="A49" s="51">
        <v>43</v>
      </c>
      <c r="B49" s="35" t="s">
        <v>31</v>
      </c>
      <c r="C49" s="17">
        <v>2003.2012</v>
      </c>
      <c r="D49" s="17">
        <v>5</v>
      </c>
      <c r="E49" s="17" t="s">
        <v>14</v>
      </c>
      <c r="F49" s="28">
        <v>5148.55</v>
      </c>
      <c r="G49" s="43"/>
      <c r="H49" s="20">
        <v>513.79999999999995</v>
      </c>
      <c r="I49" s="21">
        <v>7.1760000000000002</v>
      </c>
      <c r="J49" s="22">
        <v>37.1</v>
      </c>
      <c r="K49" s="23">
        <v>78.900000000000006</v>
      </c>
      <c r="L49" s="23">
        <v>124.17</v>
      </c>
      <c r="M49" s="83">
        <v>134.57</v>
      </c>
      <c r="N49" s="24">
        <v>124.94</v>
      </c>
      <c r="O49" s="131">
        <v>93.81</v>
      </c>
      <c r="P49" s="23">
        <v>70.085999999999999</v>
      </c>
      <c r="Q49" s="23"/>
      <c r="R49" s="25"/>
      <c r="S49" s="26">
        <f t="shared" si="3"/>
        <v>247.346</v>
      </c>
      <c r="T49" s="26">
        <f t="shared" si="4"/>
        <v>423.40600000000001</v>
      </c>
      <c r="U49" s="15">
        <f t="shared" si="0"/>
        <v>670.75199999999995</v>
      </c>
      <c r="V49" s="29">
        <v>883.49</v>
      </c>
      <c r="W49" s="27">
        <f t="shared" si="1"/>
        <v>0.24079276505676361</v>
      </c>
      <c r="X49" s="15">
        <f t="shared" si="2"/>
        <v>74.527999999999992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ht="24" x14ac:dyDescent="0.2">
      <c r="A50" s="51">
        <v>44</v>
      </c>
      <c r="B50" s="35" t="s">
        <v>32</v>
      </c>
      <c r="C50" s="17">
        <v>2000</v>
      </c>
      <c r="D50" s="17">
        <v>5</v>
      </c>
      <c r="E50" s="17" t="s">
        <v>14</v>
      </c>
      <c r="F50" s="28">
        <v>5618.9</v>
      </c>
      <c r="G50" s="44">
        <v>85.8</v>
      </c>
      <c r="H50" s="20">
        <v>494.4</v>
      </c>
      <c r="I50" s="21">
        <v>10.387</v>
      </c>
      <c r="J50" s="22">
        <v>64.435000000000002</v>
      </c>
      <c r="K50" s="23">
        <v>131.066</v>
      </c>
      <c r="L50" s="23">
        <v>193.88200000000001</v>
      </c>
      <c r="M50" s="83">
        <v>211.64599999999999</v>
      </c>
      <c r="N50" s="24">
        <v>196.41300000000001</v>
      </c>
      <c r="O50" s="131">
        <v>152.38</v>
      </c>
      <c r="P50" s="23">
        <v>110.96</v>
      </c>
      <c r="Q50" s="23"/>
      <c r="R50" s="25"/>
      <c r="S50" s="26">
        <f t="shared" si="3"/>
        <v>399.77</v>
      </c>
      <c r="T50" s="26">
        <f t="shared" si="4"/>
        <v>671.399</v>
      </c>
      <c r="U50" s="15">
        <f t="shared" si="0"/>
        <v>1071.1689999999999</v>
      </c>
      <c r="V50" s="29">
        <v>980.09</v>
      </c>
      <c r="W50" s="27">
        <f t="shared" si="1"/>
        <v>-9.2929220785846089E-2</v>
      </c>
      <c r="X50" s="15">
        <f t="shared" si="2"/>
        <v>119.01877777777776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spans="1:254" x14ac:dyDescent="0.2">
      <c r="A51" s="51">
        <v>45</v>
      </c>
      <c r="B51" s="35" t="s">
        <v>66</v>
      </c>
      <c r="C51" s="17">
        <v>1979</v>
      </c>
      <c r="D51" s="17">
        <v>2</v>
      </c>
      <c r="E51" s="17" t="s">
        <v>14</v>
      </c>
      <c r="F51" s="28">
        <v>364.2</v>
      </c>
      <c r="G51" s="59">
        <v>0</v>
      </c>
      <c r="H51" s="20">
        <v>32.200000000000003</v>
      </c>
      <c r="I51" s="21">
        <v>0.21</v>
      </c>
      <c r="J51" s="22">
        <v>2.63</v>
      </c>
      <c r="K51" s="23">
        <v>3.9060000000000001</v>
      </c>
      <c r="L51" s="23">
        <v>5.3890000000000002</v>
      </c>
      <c r="M51" s="83">
        <v>5.5979999999999999</v>
      </c>
      <c r="N51" s="24">
        <v>5.585</v>
      </c>
      <c r="O51" s="131">
        <v>4.09</v>
      </c>
      <c r="P51" s="23">
        <v>3.073</v>
      </c>
      <c r="Q51" s="23"/>
      <c r="R51" s="25"/>
      <c r="S51" s="26"/>
      <c r="T51" s="26"/>
      <c r="U51" s="15">
        <f t="shared" si="0"/>
        <v>0</v>
      </c>
      <c r="V51" s="29">
        <v>139.85</v>
      </c>
      <c r="W51" s="27">
        <f t="shared" si="1"/>
        <v>1</v>
      </c>
      <c r="X51" s="15">
        <f t="shared" si="2"/>
        <v>0</v>
      </c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</row>
    <row r="52" spans="1:254" ht="15" x14ac:dyDescent="0.2">
      <c r="A52" s="51">
        <v>46</v>
      </c>
      <c r="B52" s="35" t="s">
        <v>62</v>
      </c>
      <c r="C52" s="88">
        <v>2001</v>
      </c>
      <c r="D52" s="88">
        <v>5</v>
      </c>
      <c r="E52" s="89" t="s">
        <v>63</v>
      </c>
      <c r="F52" s="28">
        <v>1639</v>
      </c>
      <c r="G52" s="59"/>
      <c r="H52" s="20">
        <v>160.6</v>
      </c>
      <c r="I52" s="21">
        <v>1.1200000000000001</v>
      </c>
      <c r="J52" s="22">
        <v>14.59</v>
      </c>
      <c r="K52" s="23">
        <v>32.22</v>
      </c>
      <c r="L52" s="23">
        <v>50.59</v>
      </c>
      <c r="M52" s="83">
        <v>53.51</v>
      </c>
      <c r="N52" s="24">
        <v>50.692999999999998</v>
      </c>
      <c r="O52" s="131">
        <v>39.097999999999999</v>
      </c>
      <c r="P52" s="23">
        <v>28.41</v>
      </c>
      <c r="Q52" s="23"/>
      <c r="R52" s="25"/>
      <c r="S52" s="26">
        <f t="shared" ref="S52" si="20">I52+J52+K52+L52</f>
        <v>98.52000000000001</v>
      </c>
      <c r="T52" s="26">
        <f t="shared" ref="T52" si="21">M52+N52+O52+P52+Q52+R52</f>
        <v>171.71099999999998</v>
      </c>
      <c r="U52" s="15">
        <f t="shared" si="0"/>
        <v>270.23099999999999</v>
      </c>
      <c r="V52" s="29">
        <v>430.56</v>
      </c>
      <c r="W52" s="27">
        <f t="shared" si="1"/>
        <v>0.37237318840579714</v>
      </c>
      <c r="X52" s="15">
        <f t="shared" si="2"/>
        <v>30.025666666666666</v>
      </c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</row>
    <row r="53" spans="1:254" x14ac:dyDescent="0.2">
      <c r="A53" s="51">
        <v>47</v>
      </c>
      <c r="B53" s="121" t="s">
        <v>89</v>
      </c>
      <c r="C53" s="118">
        <v>2002</v>
      </c>
      <c r="D53" s="118">
        <v>5</v>
      </c>
      <c r="E53" s="118" t="s">
        <v>13</v>
      </c>
      <c r="F53" s="118">
        <v>1636.5</v>
      </c>
      <c r="G53" s="118">
        <v>0</v>
      </c>
      <c r="H53" s="118">
        <v>160.30000000000001</v>
      </c>
      <c r="I53" s="114"/>
      <c r="J53" s="109"/>
      <c r="K53" s="109"/>
      <c r="L53" s="116">
        <v>45.347999999999999</v>
      </c>
      <c r="M53" s="123">
        <v>49.631</v>
      </c>
      <c r="N53" s="123">
        <v>47.252000000000002</v>
      </c>
      <c r="O53" s="132">
        <v>34.131</v>
      </c>
      <c r="P53" s="123">
        <v>23.227</v>
      </c>
      <c r="Q53" s="109"/>
      <c r="R53" s="109"/>
      <c r="S53" s="26">
        <f t="shared" ref="S53" si="22">I53+J53+K53+L53</f>
        <v>45.347999999999999</v>
      </c>
      <c r="T53" s="26">
        <f t="shared" ref="T53" si="23">M53+N53+O53+P53+Q53+R53</f>
        <v>154.24100000000001</v>
      </c>
      <c r="U53" s="15">
        <f t="shared" ref="U53" si="24">S53+T53</f>
        <v>199.589</v>
      </c>
      <c r="V53" s="119">
        <f>0.0222*F53*12</f>
        <v>435.96360000000004</v>
      </c>
      <c r="W53" s="27">
        <f t="shared" ref="W53" si="25">1-(U53/V53)</f>
        <v>0.54218884328875161</v>
      </c>
      <c r="X53" s="15">
        <f t="shared" ref="X53" si="26">(U53/9)</f>
        <v>22.176555555555556</v>
      </c>
    </row>
    <row r="54" spans="1:254" x14ac:dyDescent="0.2">
      <c r="A54" s="51">
        <v>48</v>
      </c>
      <c r="B54" s="16" t="s">
        <v>33</v>
      </c>
      <c r="C54" s="17">
        <v>2003</v>
      </c>
      <c r="D54" s="38">
        <v>0.8</v>
      </c>
      <c r="E54" s="17" t="s">
        <v>14</v>
      </c>
      <c r="F54" s="28">
        <v>3057.6</v>
      </c>
      <c r="G54" s="40"/>
      <c r="H54" s="20">
        <v>300.43</v>
      </c>
      <c r="I54" s="21">
        <v>3.1850000000000001</v>
      </c>
      <c r="J54" s="22">
        <v>33.880000000000003</v>
      </c>
      <c r="K54" s="23">
        <v>64.814999999999998</v>
      </c>
      <c r="L54" s="23">
        <v>94.766999999999996</v>
      </c>
      <c r="M54" s="83">
        <v>98.694999999999993</v>
      </c>
      <c r="N54" s="24">
        <v>92.852000000000004</v>
      </c>
      <c r="O54" s="131">
        <v>69.971000000000004</v>
      </c>
      <c r="P54" s="23">
        <v>54.258000000000003</v>
      </c>
      <c r="Q54" s="23"/>
      <c r="R54" s="23"/>
      <c r="S54" s="26">
        <f t="shared" si="3"/>
        <v>196.64699999999999</v>
      </c>
      <c r="T54" s="26">
        <f t="shared" si="4"/>
        <v>315.77600000000001</v>
      </c>
      <c r="U54" s="15">
        <f t="shared" si="0"/>
        <v>512.423</v>
      </c>
      <c r="V54" s="29">
        <v>524.44000000000005</v>
      </c>
      <c r="W54" s="27">
        <f t="shared" si="1"/>
        <v>2.2913965372588052E-2</v>
      </c>
      <c r="X54" s="15">
        <f t="shared" si="2"/>
        <v>56.93588888888889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x14ac:dyDescent="0.2">
      <c r="A55" s="51">
        <v>49</v>
      </c>
      <c r="B55" s="16" t="s">
        <v>47</v>
      </c>
      <c r="C55" s="17">
        <v>1993</v>
      </c>
      <c r="D55" s="38">
        <v>5</v>
      </c>
      <c r="E55" s="17" t="s">
        <v>13</v>
      </c>
      <c r="F55" s="28">
        <v>1947.7</v>
      </c>
      <c r="G55" s="40"/>
      <c r="H55" s="32">
        <v>153</v>
      </c>
      <c r="I55" s="21">
        <v>1.004</v>
      </c>
      <c r="J55" s="22">
        <v>20.492999999999999</v>
      </c>
      <c r="K55" s="23">
        <v>39.747</v>
      </c>
      <c r="L55" s="23">
        <v>58.015000000000001</v>
      </c>
      <c r="M55" s="83">
        <v>57.970999999999997</v>
      </c>
      <c r="N55" s="24">
        <v>56.23</v>
      </c>
      <c r="O55" s="131">
        <v>41.81</v>
      </c>
      <c r="P55" s="23">
        <v>33.840000000000003</v>
      </c>
      <c r="Q55" s="23"/>
      <c r="R55" s="23"/>
      <c r="S55" s="26">
        <f t="shared" si="3"/>
        <v>119.259</v>
      </c>
      <c r="T55" s="26">
        <f t="shared" si="4"/>
        <v>189.851</v>
      </c>
      <c r="U55" s="15">
        <f t="shared" si="0"/>
        <v>309.11</v>
      </c>
      <c r="V55" s="29">
        <v>503.33</v>
      </c>
      <c r="W55" s="27">
        <f t="shared" si="1"/>
        <v>0.38587010510003372</v>
      </c>
      <c r="X55" s="15">
        <f t="shared" si="2"/>
        <v>34.345555555555556</v>
      </c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</row>
    <row r="56" spans="1:254" x14ac:dyDescent="0.2">
      <c r="A56" s="51">
        <v>50</v>
      </c>
      <c r="B56" s="16" t="s">
        <v>34</v>
      </c>
      <c r="C56" s="17">
        <v>1998</v>
      </c>
      <c r="D56" s="17">
        <v>5</v>
      </c>
      <c r="E56" s="17" t="s">
        <v>13</v>
      </c>
      <c r="F56" s="18">
        <v>5734.8</v>
      </c>
      <c r="G56" s="40"/>
      <c r="H56" s="32">
        <v>430.7</v>
      </c>
      <c r="I56" s="21">
        <v>0.433</v>
      </c>
      <c r="J56" s="22">
        <v>61.271999999999998</v>
      </c>
      <c r="K56" s="23">
        <v>113.94</v>
      </c>
      <c r="L56" s="23">
        <v>169.33600000000001</v>
      </c>
      <c r="M56" s="83">
        <v>191.62700000000001</v>
      </c>
      <c r="N56" s="24">
        <v>182.94800000000001</v>
      </c>
      <c r="O56" s="131">
        <v>133.863</v>
      </c>
      <c r="P56" s="23">
        <v>110.718</v>
      </c>
      <c r="Q56" s="23"/>
      <c r="R56" s="23"/>
      <c r="S56" s="26">
        <f t="shared" si="3"/>
        <v>344.98099999999999</v>
      </c>
      <c r="T56" s="26">
        <f t="shared" si="4"/>
        <v>619.15600000000006</v>
      </c>
      <c r="U56" s="15">
        <f t="shared" si="0"/>
        <v>964.13700000000006</v>
      </c>
      <c r="V56" s="29">
        <v>1466.91</v>
      </c>
      <c r="W56" s="27">
        <f t="shared" si="1"/>
        <v>0.34274290856289746</v>
      </c>
      <c r="X56" s="15">
        <f t="shared" si="2"/>
        <v>107.12633333333333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4" x14ac:dyDescent="0.2">
      <c r="A57" s="51">
        <v>51</v>
      </c>
      <c r="B57" s="16" t="s">
        <v>35</v>
      </c>
      <c r="C57" s="17">
        <v>1995</v>
      </c>
      <c r="D57" s="17">
        <v>4</v>
      </c>
      <c r="E57" s="17" t="s">
        <v>13</v>
      </c>
      <c r="F57" s="28">
        <v>634.79999999999995</v>
      </c>
      <c r="G57" s="45"/>
      <c r="H57" s="32">
        <v>47.6</v>
      </c>
      <c r="I57" s="21">
        <v>0</v>
      </c>
      <c r="J57" s="22">
        <v>4.0090000000000003</v>
      </c>
      <c r="K57" s="23">
        <v>8.3770000000000007</v>
      </c>
      <c r="L57" s="23">
        <v>13.106999999999999</v>
      </c>
      <c r="M57" s="83">
        <v>13.725</v>
      </c>
      <c r="N57" s="24">
        <v>13.003</v>
      </c>
      <c r="O57" s="131">
        <v>9.41</v>
      </c>
      <c r="P57" s="23">
        <v>7.0990000000000002</v>
      </c>
      <c r="Q57" s="23"/>
      <c r="R57" s="23"/>
      <c r="S57" s="26">
        <f t="shared" si="3"/>
        <v>25.493000000000002</v>
      </c>
      <c r="T57" s="26">
        <f t="shared" si="4"/>
        <v>43.237000000000009</v>
      </c>
      <c r="U57" s="15">
        <f t="shared" si="0"/>
        <v>68.730000000000018</v>
      </c>
      <c r="V57" s="29">
        <v>187.98</v>
      </c>
      <c r="W57" s="27">
        <f t="shared" si="1"/>
        <v>0.63437599744653672</v>
      </c>
      <c r="X57" s="15">
        <f t="shared" si="2"/>
        <v>7.6366666666666685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spans="1:254" x14ac:dyDescent="0.2">
      <c r="A58" s="51">
        <v>52</v>
      </c>
      <c r="B58" s="16" t="s">
        <v>36</v>
      </c>
      <c r="C58" s="17">
        <v>1967</v>
      </c>
      <c r="D58" s="17">
        <v>5</v>
      </c>
      <c r="E58" s="17" t="s">
        <v>14</v>
      </c>
      <c r="F58" s="28">
        <v>1583.6</v>
      </c>
      <c r="G58" s="45">
        <v>152.80000000000001</v>
      </c>
      <c r="H58" s="32">
        <v>142.30000000000001</v>
      </c>
      <c r="I58" s="21">
        <v>2.6520000000000001</v>
      </c>
      <c r="J58" s="22">
        <v>19.678999999999998</v>
      </c>
      <c r="K58" s="23">
        <v>37.646999999999998</v>
      </c>
      <c r="L58" s="23">
        <v>55.043999999999997</v>
      </c>
      <c r="M58" s="83">
        <v>57.637999999999998</v>
      </c>
      <c r="N58" s="24">
        <v>58.85</v>
      </c>
      <c r="O58" s="131">
        <v>46.082999999999998</v>
      </c>
      <c r="P58" s="23">
        <v>38.384</v>
      </c>
      <c r="Q58" s="23"/>
      <c r="R58" s="23"/>
      <c r="S58" s="26">
        <f t="shared" si="3"/>
        <v>115.02199999999999</v>
      </c>
      <c r="T58" s="26">
        <f t="shared" si="4"/>
        <v>200.95499999999998</v>
      </c>
      <c r="U58" s="15">
        <f t="shared" si="0"/>
        <v>315.97699999999998</v>
      </c>
      <c r="V58" s="29">
        <v>450.75</v>
      </c>
      <c r="W58" s="27">
        <f t="shared" si="1"/>
        <v>0.29899722684414864</v>
      </c>
      <c r="X58" s="15">
        <f t="shared" si="2"/>
        <v>35.108555555555554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x14ac:dyDescent="0.2">
      <c r="A59" s="51">
        <v>53</v>
      </c>
      <c r="B59" s="16" t="s">
        <v>37</v>
      </c>
      <c r="C59" s="17">
        <v>1967</v>
      </c>
      <c r="D59" s="17">
        <v>5</v>
      </c>
      <c r="E59" s="17" t="s">
        <v>14</v>
      </c>
      <c r="F59" s="31">
        <v>1778.4</v>
      </c>
      <c r="G59" s="46"/>
      <c r="H59" s="32">
        <v>139.6</v>
      </c>
      <c r="I59" s="21">
        <v>2.7639999999999998</v>
      </c>
      <c r="J59" s="22">
        <v>20.51</v>
      </c>
      <c r="K59" s="23">
        <v>39.235999999999997</v>
      </c>
      <c r="L59" s="23">
        <v>57.366999999999997</v>
      </c>
      <c r="M59" s="83">
        <v>58.78</v>
      </c>
      <c r="N59" s="24">
        <v>59.512</v>
      </c>
      <c r="O59" s="131">
        <v>45.603000000000002</v>
      </c>
      <c r="P59" s="23">
        <v>36.622</v>
      </c>
      <c r="Q59" s="23"/>
      <c r="R59" s="23"/>
      <c r="S59" s="26">
        <f t="shared" si="3"/>
        <v>119.877</v>
      </c>
      <c r="T59" s="26">
        <f t="shared" si="4"/>
        <v>200.517</v>
      </c>
      <c r="U59" s="15">
        <f t="shared" si="0"/>
        <v>320.39400000000001</v>
      </c>
      <c r="V59" s="29">
        <v>460.96</v>
      </c>
      <c r="W59" s="27">
        <f t="shared" si="1"/>
        <v>0.30494186046511629</v>
      </c>
      <c r="X59" s="15">
        <f t="shared" si="2"/>
        <v>35.599333333333334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x14ac:dyDescent="0.2">
      <c r="A60" s="51">
        <v>54</v>
      </c>
      <c r="B60" s="16" t="s">
        <v>48</v>
      </c>
      <c r="C60" s="17">
        <v>1967</v>
      </c>
      <c r="D60" s="17">
        <v>5</v>
      </c>
      <c r="E60" s="17" t="s">
        <v>14</v>
      </c>
      <c r="F60" s="31">
        <v>4393.5</v>
      </c>
      <c r="G60" s="46">
        <v>212.3</v>
      </c>
      <c r="H60" s="32">
        <v>377.8</v>
      </c>
      <c r="I60" s="21">
        <v>6.7830000000000004</v>
      </c>
      <c r="J60" s="22">
        <v>60.139000000000003</v>
      </c>
      <c r="K60" s="23">
        <v>96.119</v>
      </c>
      <c r="L60" s="23">
        <v>142.64699999999999</v>
      </c>
      <c r="M60" s="83">
        <v>150.22999999999999</v>
      </c>
      <c r="N60" s="24">
        <v>146.488</v>
      </c>
      <c r="O60" s="131">
        <v>115.137</v>
      </c>
      <c r="P60" s="23">
        <v>96.168000000000006</v>
      </c>
      <c r="Q60" s="23"/>
      <c r="R60" s="23"/>
      <c r="S60" s="26">
        <f t="shared" si="3"/>
        <v>305.68799999999999</v>
      </c>
      <c r="T60" s="26">
        <f t="shared" si="4"/>
        <v>508.02299999999997</v>
      </c>
      <c r="U60" s="15">
        <f t="shared" si="0"/>
        <v>813.71100000000001</v>
      </c>
      <c r="V60" s="29">
        <v>1193.43</v>
      </c>
      <c r="W60" s="27">
        <f t="shared" si="1"/>
        <v>0.31817450541715897</v>
      </c>
      <c r="X60" s="15">
        <f t="shared" si="2"/>
        <v>90.412333333333336</v>
      </c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</row>
    <row r="61" spans="1:254" x14ac:dyDescent="0.2">
      <c r="A61" s="51">
        <v>55</v>
      </c>
      <c r="B61" s="16" t="s">
        <v>49</v>
      </c>
      <c r="C61" s="17">
        <v>1967</v>
      </c>
      <c r="D61" s="17">
        <v>5</v>
      </c>
      <c r="E61" s="17" t="s">
        <v>14</v>
      </c>
      <c r="F61" s="31">
        <v>4492.8</v>
      </c>
      <c r="G61" s="46"/>
      <c r="H61" s="32">
        <v>338.8</v>
      </c>
      <c r="I61" s="21">
        <v>7.0149999999999997</v>
      </c>
      <c r="J61" s="22">
        <v>56.350999999999999</v>
      </c>
      <c r="K61" s="23">
        <v>99.983000000000004</v>
      </c>
      <c r="L61" s="23">
        <v>147.679</v>
      </c>
      <c r="M61" s="83">
        <v>152.90899999999999</v>
      </c>
      <c r="N61" s="24">
        <v>149.38</v>
      </c>
      <c r="O61" s="131">
        <v>116.836</v>
      </c>
      <c r="P61" s="23">
        <v>97.299000000000007</v>
      </c>
      <c r="Q61" s="23"/>
      <c r="R61" s="23"/>
      <c r="S61" s="26">
        <f t="shared" si="3"/>
        <v>311.02800000000002</v>
      </c>
      <c r="T61" s="26">
        <f t="shared" si="4"/>
        <v>516.42399999999998</v>
      </c>
      <c r="U61" s="15">
        <f t="shared" si="0"/>
        <v>827.452</v>
      </c>
      <c r="V61" s="29">
        <v>1164.51</v>
      </c>
      <c r="W61" s="27">
        <f t="shared" si="1"/>
        <v>0.28944191119011431</v>
      </c>
      <c r="X61" s="15">
        <f t="shared" si="2"/>
        <v>91.939111111111117</v>
      </c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</row>
    <row r="62" spans="1:254" x14ac:dyDescent="0.2">
      <c r="A62" s="51">
        <v>56</v>
      </c>
      <c r="B62" s="16" t="s">
        <v>50</v>
      </c>
      <c r="C62" s="17">
        <v>1967</v>
      </c>
      <c r="D62" s="17">
        <v>5</v>
      </c>
      <c r="E62" s="17" t="s">
        <v>14</v>
      </c>
      <c r="F62" s="31">
        <v>4485.6000000000004</v>
      </c>
      <c r="G62" s="46"/>
      <c r="H62" s="32">
        <v>373</v>
      </c>
      <c r="I62" s="21">
        <v>5.9329999999999998</v>
      </c>
      <c r="J62" s="22">
        <v>59.087000000000003</v>
      </c>
      <c r="K62" s="23">
        <v>83.977999999999994</v>
      </c>
      <c r="L62" s="23">
        <v>122.89</v>
      </c>
      <c r="M62" s="83">
        <v>128.99799999999999</v>
      </c>
      <c r="N62" s="24">
        <v>126.242</v>
      </c>
      <c r="O62" s="131">
        <v>98.462999999999994</v>
      </c>
      <c r="P62" s="23">
        <v>82.34</v>
      </c>
      <c r="Q62" s="23"/>
      <c r="R62" s="23"/>
      <c r="S62" s="26">
        <f t="shared" si="3"/>
        <v>271.88799999999998</v>
      </c>
      <c r="T62" s="26">
        <f t="shared" si="4"/>
        <v>436.04300000000001</v>
      </c>
      <c r="U62" s="15">
        <f t="shared" si="0"/>
        <v>707.93100000000004</v>
      </c>
      <c r="V62" s="29">
        <v>1162.1500000000001</v>
      </c>
      <c r="W62" s="27">
        <f t="shared" si="1"/>
        <v>0.39084369487587667</v>
      </c>
      <c r="X62" s="15">
        <f t="shared" si="2"/>
        <v>78.659000000000006</v>
      </c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</row>
    <row r="63" spans="1:254" x14ac:dyDescent="0.2">
      <c r="A63" s="51">
        <v>57</v>
      </c>
      <c r="B63" s="16" t="s">
        <v>51</v>
      </c>
      <c r="C63" s="17">
        <v>1967</v>
      </c>
      <c r="D63" s="17">
        <v>5</v>
      </c>
      <c r="E63" s="17" t="s">
        <v>14</v>
      </c>
      <c r="F63" s="31">
        <v>1760.52</v>
      </c>
      <c r="G63" s="46"/>
      <c r="H63" s="32">
        <v>142.4</v>
      </c>
      <c r="I63" s="21">
        <v>3.1219999999999999</v>
      </c>
      <c r="J63" s="22">
        <v>33.523000000000003</v>
      </c>
      <c r="K63" s="23">
        <v>44.040999999999997</v>
      </c>
      <c r="L63" s="23">
        <v>65.281999999999996</v>
      </c>
      <c r="M63" s="83">
        <v>68.23</v>
      </c>
      <c r="N63" s="24">
        <v>67.272999999999996</v>
      </c>
      <c r="O63" s="131">
        <v>51.851999999999997</v>
      </c>
      <c r="P63" s="23">
        <v>44.171999999999997</v>
      </c>
      <c r="Q63" s="23"/>
      <c r="R63" s="23"/>
      <c r="S63" s="26">
        <f t="shared" si="3"/>
        <v>145.96800000000002</v>
      </c>
      <c r="T63" s="26">
        <f t="shared" si="4"/>
        <v>231.52699999999999</v>
      </c>
      <c r="U63" s="15">
        <f t="shared" si="0"/>
        <v>377.495</v>
      </c>
      <c r="V63" s="29">
        <v>456.33</v>
      </c>
      <c r="W63" s="27">
        <f t="shared" si="1"/>
        <v>0.17275874915083378</v>
      </c>
      <c r="X63" s="15">
        <f t="shared" si="2"/>
        <v>41.943888888888893</v>
      </c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</row>
    <row r="64" spans="1:254" x14ac:dyDescent="0.2">
      <c r="A64" s="51">
        <v>58</v>
      </c>
      <c r="B64" s="16" t="s">
        <v>38</v>
      </c>
      <c r="C64" s="17">
        <v>1963</v>
      </c>
      <c r="D64" s="17">
        <v>2</v>
      </c>
      <c r="E64" s="17" t="s">
        <v>13</v>
      </c>
      <c r="F64" s="47">
        <v>795.3</v>
      </c>
      <c r="G64" s="46"/>
      <c r="H64" s="48">
        <v>98.2</v>
      </c>
      <c r="I64" s="21">
        <v>3.47</v>
      </c>
      <c r="J64" s="22">
        <v>19.902999999999999</v>
      </c>
      <c r="K64" s="23">
        <v>21.248999999999999</v>
      </c>
      <c r="L64" s="23">
        <v>32.238999999999997</v>
      </c>
      <c r="M64" s="83">
        <v>33.753</v>
      </c>
      <c r="N64" s="24">
        <v>32.576000000000001</v>
      </c>
      <c r="O64" s="131">
        <v>26.145</v>
      </c>
      <c r="P64" s="23">
        <v>22.28</v>
      </c>
      <c r="Q64" s="23"/>
      <c r="R64" s="23"/>
      <c r="S64" s="26">
        <f t="shared" si="3"/>
        <v>76.86099999999999</v>
      </c>
      <c r="T64" s="26">
        <f t="shared" si="4"/>
        <v>114.754</v>
      </c>
      <c r="U64" s="15">
        <f t="shared" si="0"/>
        <v>191.61500000000001</v>
      </c>
      <c r="V64" s="29">
        <v>305.39999999999998</v>
      </c>
      <c r="W64" s="27">
        <f t="shared" si="1"/>
        <v>0.372576948264571</v>
      </c>
      <c r="X64" s="15">
        <f t="shared" si="2"/>
        <v>21.290555555555557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spans="1:254" s="76" customFormat="1" x14ac:dyDescent="0.2">
      <c r="A65" s="51">
        <v>59</v>
      </c>
      <c r="B65" s="16" t="s">
        <v>39</v>
      </c>
      <c r="C65" s="17">
        <v>1971</v>
      </c>
      <c r="D65" s="17">
        <v>2</v>
      </c>
      <c r="E65" s="17" t="s">
        <v>14</v>
      </c>
      <c r="F65" s="71">
        <v>731.3</v>
      </c>
      <c r="G65" s="72"/>
      <c r="H65" s="73">
        <v>235.9</v>
      </c>
      <c r="I65" s="74">
        <v>1.32</v>
      </c>
      <c r="J65" s="22">
        <v>12.894</v>
      </c>
      <c r="K65" s="23">
        <v>17.843</v>
      </c>
      <c r="L65" s="23">
        <v>26.785</v>
      </c>
      <c r="M65" s="83">
        <v>28.248000000000001</v>
      </c>
      <c r="N65" s="24">
        <v>27.867999999999999</v>
      </c>
      <c r="O65" s="131">
        <v>21.768000000000001</v>
      </c>
      <c r="P65" s="23">
        <v>17.731000000000002</v>
      </c>
      <c r="Q65" s="23"/>
      <c r="R65" s="23"/>
      <c r="S65" s="26">
        <f t="shared" si="3"/>
        <v>58.841999999999999</v>
      </c>
      <c r="T65" s="26">
        <f t="shared" si="4"/>
        <v>95.615000000000009</v>
      </c>
      <c r="U65" s="15">
        <f t="shared" si="0"/>
        <v>154.45699999999999</v>
      </c>
      <c r="V65" s="29">
        <v>279.08999999999997</v>
      </c>
      <c r="W65" s="27">
        <f t="shared" si="1"/>
        <v>0.44656920706582104</v>
      </c>
      <c r="X65" s="15">
        <f t="shared" si="2"/>
        <v>17.161888888888889</v>
      </c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</row>
    <row r="66" spans="1:254" x14ac:dyDescent="0.2">
      <c r="M66" s="4">
        <f>SUM(M7:M65)</f>
        <v>3964.4100000000008</v>
      </c>
      <c r="N66" s="130">
        <f>SUM(N7:N65)</f>
        <v>3822.8560000000011</v>
      </c>
      <c r="O66" s="130">
        <f>SUM(O7:O65)</f>
        <v>2872.9769999999999</v>
      </c>
      <c r="P66" s="130">
        <f>SUM(P7:P65)</f>
        <v>2194.427000000001</v>
      </c>
    </row>
  </sheetData>
  <mergeCells count="19">
    <mergeCell ref="Z2:AB3"/>
    <mergeCell ref="I3:R3"/>
    <mergeCell ref="Y30:AA30"/>
    <mergeCell ref="S2:S4"/>
    <mergeCell ref="T2:T4"/>
    <mergeCell ref="U2:U4"/>
    <mergeCell ref="V2:V4"/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2024-04-25T06:52:31Z</dcterms:modified>
</cp:coreProperties>
</file>